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T" sheetId="1" r:id="rId1"/>
  </sheets>
  <definedNames/>
  <calcPr fullCalcOnLoad="1"/>
</workbook>
</file>

<file path=xl/sharedStrings.xml><?xml version="1.0" encoding="utf-8"?>
<sst xmlns="http://schemas.openxmlformats.org/spreadsheetml/2006/main" count="944" uniqueCount="237">
  <si>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</si>
  <si>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Studio 84 di Dario De Prezzo</t>
  </si>
  <si>
    <t>FATTPA 10_16</t>
  </si>
  <si>
    <t>FATTPA 9_16</t>
  </si>
  <si>
    <t>AGESP S.P.A.</t>
  </si>
  <si>
    <t>249/PA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</si>
  <si>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</si>
  <si>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2016/FE/608</t>
  </si>
  <si>
    <t>7X03953306</t>
  </si>
  <si>
    <t>F0TOZOOM DI AGRUSA ALBERTO</t>
  </si>
  <si>
    <t>1/PA</t>
  </si>
  <si>
    <t>7X04909804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</si>
  <si>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</si>
  <si>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FATTPA 11_16</t>
  </si>
  <si>
    <t>M &amp; M SERVICE AUDIO- LUCI- VIDEO</t>
  </si>
  <si>
    <t>000005-2016-PA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</si>
  <si>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</si>
  <si>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</si>
  <si>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SODEXO MOTIVATION SOLUTIONS ITALIA S.R.L.</t>
  </si>
  <si>
    <t>VL16602574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</si>
  <si>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</si>
  <si>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UNIONE ITALIANA DI TIRO A SEGNO NAZIONALE</t>
  </si>
  <si>
    <t>505/04</t>
  </si>
  <si>
    <t>297/PA</t>
  </si>
  <si>
    <t>SIAC INFORMATICA VENETA S.R.L.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</si>
  <si>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</si>
  <si>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VARVARO STEFANO</t>
  </si>
  <si>
    <t>FATTPA 1_17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</si>
  <si>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</si>
  <si>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278/PA</t>
  </si>
  <si>
    <t>DITTA ADPARTNERS S.r.l.</t>
  </si>
  <si>
    <t>72/2017</t>
  </si>
  <si>
    <t>000004-2016-PA</t>
  </si>
  <si>
    <t>SICILFERT S.R.L.</t>
  </si>
  <si>
    <t>G166017349</t>
  </si>
  <si>
    <t>1/PA/2017</t>
  </si>
  <si>
    <t>93681/2016/V1</t>
  </si>
  <si>
    <t>93680/2016/V1</t>
  </si>
  <si>
    <t>93679/2016/V1</t>
  </si>
  <si>
    <t>8V00652098</t>
  </si>
  <si>
    <t>8V00653951</t>
  </si>
  <si>
    <t>8V00653272</t>
  </si>
  <si>
    <t>8V00652757</t>
  </si>
  <si>
    <t>8V00655344</t>
  </si>
  <si>
    <t>8V00655007</t>
  </si>
  <si>
    <t>8V00654241</t>
  </si>
  <si>
    <t>8V00651779</t>
  </si>
  <si>
    <t>8V00651713</t>
  </si>
  <si>
    <t>8V00655329</t>
  </si>
  <si>
    <t>8V00653432</t>
  </si>
  <si>
    <t>8V00651984</t>
  </si>
  <si>
    <t>8V00654082</t>
  </si>
  <si>
    <t>DITTA F.LLI  VITALE S.N.C.</t>
  </si>
  <si>
    <t>FATTPA 6_16</t>
  </si>
  <si>
    <t>VL17600079</t>
  </si>
  <si>
    <t>SEGESTA AUTOLINEE S.P.A.</t>
  </si>
  <si>
    <t>E10/2017</t>
  </si>
  <si>
    <t>LA FAUCI BELPONER CARMELO</t>
  </si>
  <si>
    <t>1E</t>
  </si>
  <si>
    <t>BOLOGNA AGRI PNEUMATICI S.A.S.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</si>
  <si>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</si>
  <si>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G176001512</t>
  </si>
  <si>
    <t>19/E - 2017</t>
  </si>
  <si>
    <t>A.R.D.E.L. SICILIA</t>
  </si>
  <si>
    <t>PALAZZOLO SALVATORE</t>
  </si>
  <si>
    <t>000001-2017-FE</t>
  </si>
  <si>
    <t>02/E - 2017</t>
  </si>
  <si>
    <t>PICCOLA SOCIETA' COOP. SOC. PROGEST</t>
  </si>
  <si>
    <t>8/E</t>
  </si>
  <si>
    <t>E06/2017</t>
  </si>
  <si>
    <t>98368/2016/V1</t>
  </si>
  <si>
    <t>98369/2016/V1</t>
  </si>
  <si>
    <t>09/E - 2017</t>
  </si>
  <si>
    <t>E02/2017</t>
  </si>
  <si>
    <t>03/E - 2017</t>
  </si>
  <si>
    <t>LEMON SISTEMI S.R.L.</t>
  </si>
  <si>
    <t>ARUBA S.P.A.</t>
  </si>
  <si>
    <t>A17PAS0000406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</si>
  <si>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</si>
  <si>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RISULTATO 1o TRIMESTRE *</t>
  </si>
  <si>
    <t>***************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</si>
  <si>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</si>
  <si>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</si>
  <si>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D'ANGELO VINCENZO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</si>
  <si>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</si>
  <si>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SIMSALABIM SAS di Imbrunnone Giovanni</t>
  </si>
  <si>
    <t>70/16</t>
  </si>
  <si>
    <t>DI BENEDETTO FILIPPO</t>
  </si>
  <si>
    <t>1/E</t>
  </si>
  <si>
    <t>2/E</t>
  </si>
  <si>
    <t>AGRICOLTURA E CINOFILIA DI LUCA SCOTO</t>
  </si>
  <si>
    <t>FATTPA 19_16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</si>
  <si>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</si>
  <si>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FATTPA 18_16</t>
  </si>
  <si>
    <t>CATANZARO COSTRUZIONI S.R.L.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</si>
  <si>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</si>
  <si>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83/16</t>
  </si>
  <si>
    <t>RETE FERROVIARIA ITALIANA S.P.A.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</si>
  <si>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</si>
  <si>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AUT/ZI SASSADORO di Tocco Giuseppa &amp; C. Sas</t>
  </si>
  <si>
    <t>74/E - 2016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</si>
  <si>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</si>
  <si>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</si>
  <si>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M.D. S.r.l.</t>
  </si>
  <si>
    <t>37/PA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</si>
  <si>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</si>
  <si>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CONSORZIO PIATTAFORME RIUNITE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</si>
  <si>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</si>
  <si>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HALLEY CONSULTING s.r.l.</t>
  </si>
  <si>
    <t>T.E.S.I. S.R.L.</t>
  </si>
  <si>
    <t>88/10</t>
  </si>
  <si>
    <t>36/PA</t>
  </si>
  <si>
    <t>TIPOGRAFIA  PUCCIO DI FIORELLO PA</t>
  </si>
  <si>
    <t>2/168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</si>
  <si>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</si>
  <si>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38/PA</t>
  </si>
  <si>
    <t>75/E - 2016</t>
  </si>
  <si>
    <t>ALCAMO VITO</t>
  </si>
  <si>
    <t>AGRICOLTURA E CINOFILA di Luca Scoto</t>
  </si>
  <si>
    <t>FATTPA 28_16</t>
  </si>
  <si>
    <t>3/E</t>
  </si>
  <si>
    <t>DI LEO BUSINESS SRL</t>
  </si>
  <si>
    <t>55 ES</t>
  </si>
  <si>
    <t>FATTPA 27_16</t>
  </si>
  <si>
    <t>RAP - RISORSE AMBIENTE PALERMO S.P.A.</t>
  </si>
  <si>
    <t>2016/FE/473</t>
  </si>
  <si>
    <t>80/E - 2016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</si>
  <si>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</si>
  <si>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ENEL ENERGIA S.P.A.</t>
  </si>
  <si>
    <t>66 ES</t>
  </si>
  <si>
    <t>C. &amp;amp C srl</t>
  </si>
  <si>
    <t>FATTPA 5_16</t>
  </si>
  <si>
    <t>ECO AMBIENTE ITALIA S.R.L.</t>
  </si>
  <si>
    <t>FATTPA 133_16</t>
  </si>
  <si>
    <t>2016/FE/553</t>
  </si>
  <si>
    <t>EDISERVICE</t>
  </si>
  <si>
    <t>430/04</t>
  </si>
  <si>
    <t>ENI S.P.A. DIVISIONE REFINING &amp; amp, MARKETING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</si>
  <si>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</si>
  <si>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2016/FE/416</t>
  </si>
  <si>
    <t>OLIVETTI S.P.A.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</si>
  <si>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</si>
  <si>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FRAPPE' ANIMAZIONE di Parrino Giuseppe</t>
  </si>
  <si>
    <t>ENI S.p.A.  Dir. Downstream</t>
  </si>
  <si>
    <t>G166015177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</si>
  <si>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</si>
  <si>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82/E - 2016</t>
  </si>
  <si>
    <t>LINEA DATA S.R.L.</t>
  </si>
  <si>
    <t>4/PA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</si>
  <si>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</si>
  <si>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TELECOM ITALIA SP.A</t>
  </si>
  <si>
    <t>8V00540884</t>
  </si>
  <si>
    <t>8V00539071</t>
  </si>
  <si>
    <t>8V00540246</t>
  </si>
  <si>
    <t>8V00539136</t>
  </si>
  <si>
    <t>8V00540230</t>
  </si>
  <si>
    <t>8V00536642</t>
  </si>
  <si>
    <t>8V00538154</t>
  </si>
  <si>
    <t>8V00540324</t>
  </si>
  <si>
    <t>8V00540529</t>
  </si>
  <si>
    <t>8V00539584</t>
  </si>
  <si>
    <t>8V00539287</t>
  </si>
  <si>
    <t>8V00540669</t>
  </si>
  <si>
    <t>8V00537532</t>
  </si>
  <si>
    <t>GBR ROSSETTO S.P.A.</t>
  </si>
  <si>
    <t>80603/2016/V1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</si>
  <si>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</si>
  <si>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M.E.A. SUD DI QUATTROCCHI VITTORIO</t>
  </si>
  <si>
    <t>Beneficiario</t>
  </si>
  <si>
    <t>Mandato</t>
  </si>
  <si>
    <t>Data mandato</t>
  </si>
  <si>
    <t>Num. fattura</t>
  </si>
  <si>
    <t>Data fattura</t>
  </si>
  <si>
    <t>Nr.bolletta .</t>
  </si>
  <si>
    <t>Data pagamento</t>
  </si>
  <si>
    <t>Data scadenza</t>
  </si>
  <si>
    <t>Data rif.(#)</t>
  </si>
  <si>
    <t>Importo</t>
  </si>
  <si>
    <t>Iva split</t>
  </si>
  <si>
    <t>Netto</t>
  </si>
  <si>
    <t>GG diff.</t>
  </si>
  <si>
    <t>Prodotto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</si>
  <si>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</si>
  <si>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CILLUFFO FRANCESCA</t>
  </si>
  <si>
    <t>FATTPA 3_15</t>
  </si>
  <si>
    <t>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</si>
  <si>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</si>
  <si>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GEMMO S.p.A.</t>
  </si>
  <si>
    <t>15-00467</t>
  </si>
  <si>
    <t>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</si>
  <si>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</si>
  <si>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15-00443</t>
  </si>
  <si>
    <t>RETE FERROVIARIA ITALIANA SPA - Societ con socio unico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</si>
  <si>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</si>
  <si>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`NARCISO` SOCIETA' COOPERATIVA SOCIALE</t>
  </si>
  <si>
    <t>57/E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</si>
  <si>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</si>
  <si>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FARAONE PIETRO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</si>
  <si>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</si>
  <si>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SOCIETA' SERVIZI COMUNALI INTEGRATI R.S.U. s.p.a.</t>
  </si>
  <si>
    <t>128CS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</si>
  <si>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</si>
  <si>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AURORA Societa' Coop. Sociale a r.l. Onlus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</si>
  <si>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</si>
  <si>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COOPERATIVA SOCIALE NIDO D'ARGENTO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</si>
  <si>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</si>
  <si>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DOLCE VITA Cooperativa Sociale a.r.l.</t>
  </si>
  <si>
    <t>67/E</t>
  </si>
  <si>
    <t>1CS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</si>
  <si>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</si>
  <si>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DITTA F.LLI LAMPASONA DI LAMPASONA G.&amp; C. SNC</t>
  </si>
  <si>
    <t>E/4</t>
  </si>
  <si>
    <t>`SERENITA'` SOC. COOP. SOCIALE A.R.L.</t>
  </si>
  <si>
    <t>E36</t>
  </si>
  <si>
    <t>E/9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</si>
  <si>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</si>
  <si>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13/E</t>
  </si>
  <si>
    <t>16/E</t>
  </si>
  <si>
    <t>DITTA MAGGIOLI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</si>
  <si>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</si>
  <si>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21/E</t>
  </si>
  <si>
    <t>GESCO PROJECT</t>
  </si>
  <si>
    <t>FATTPA 2_16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</si>
  <si>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</si>
  <si>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SPAZI DI CURA S.R.L.</t>
  </si>
  <si>
    <t>54/16</t>
  </si>
  <si>
    <t>32/E</t>
  </si>
  <si>
    <t>55/16</t>
  </si>
  <si>
    <t>ROYAL PASTI S.R.L.</t>
  </si>
  <si>
    <t>19/2016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</si>
  <si>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</si>
  <si>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SICILIANA RISTORAZIONE</t>
  </si>
  <si>
    <t>92/2016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</si>
  <si>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</si>
  <si>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90/2016</t>
  </si>
  <si>
    <t>91/2016</t>
  </si>
  <si>
    <t>33cs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</si>
</sst>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4"/>
  <sheetViews>
    <sheetView tabSelected="1" workbookViewId="0" topLeftCell="A1">
      <selection activeCell="A1" sqref="A1"/>
    </sheetView>
  </sheetViews>
  <sheetFormatPr defaultColWidth="9.140625" defaultRowHeight="12.75"/>
  <sheetData>
    <row r="1" spans="1:15" ht="12.75">
      <c r="A1" t="s">
        <v>168</v>
      </c>
      <c r="B1" t="s">
        <v>169</v>
      </c>
      <c r="C1" t="s">
        <v>170</v>
      </c>
      <c r="D1" t="s">
        <v>171</v>
      </c>
      <c r="E1" t="s">
        <v>172</v>
      </c>
      <c r="F1" t="s">
        <v>173</v>
      </c>
      <c r="G1" t="s">
        <v>174</v>
      </c>
      <c r="H1" t="s">
        <v>175</v>
      </c>
      <c r="I1" t="s">
        <v>176</v>
      </c>
      <c r="J1" t="s">
        <v>177</v>
      </c>
      <c r="K1" t="s">
        <v>178</v>
      </c>
      <c r="L1" t="s">
        <v>179</v>
      </c>
      <c r="M1" t="s">
        <v>180</v>
      </c>
      <c r="N1" t="s">
        <v>181</v>
      </c>
      <c r="O1" s="1" t="s">
        <v>182</v>
      </c>
    </row>
    <row r="2" spans="1:15" ht="12.75">
      <c r="A2" t="s">
        <v>183</v>
      </c>
      <c r="B2">
        <v>461</v>
      </c>
      <c r="C2" s="2">
        <v>42816</v>
      </c>
      <c r="D2" t="s">
        <v>184</v>
      </c>
      <c r="E2" s="2">
        <v>42320</v>
      </c>
      <c r="F2">
        <v>0</v>
      </c>
      <c r="G2" s="2">
        <v>42825</v>
      </c>
      <c r="H2" s="2">
        <v>42350</v>
      </c>
      <c r="I2" t="s">
        <v>185</v>
      </c>
      <c r="J2">
        <v>295.01</v>
      </c>
      <c r="K2">
        <v>0</v>
      </c>
      <c r="L2">
        <v>295.01</v>
      </c>
      <c r="M2">
        <v>475</v>
      </c>
      <c r="N2" s="3">
        <v>140129.75</v>
      </c>
      <c r="O2" s="1" t="s">
        <v>186</v>
      </c>
    </row>
    <row r="3" spans="1:15" ht="12.75">
      <c r="A3" t="s">
        <v>183</v>
      </c>
      <c r="B3">
        <v>460</v>
      </c>
      <c r="C3" s="2">
        <v>42816</v>
      </c>
      <c r="D3" t="s">
        <v>184</v>
      </c>
      <c r="E3" s="2">
        <v>42320</v>
      </c>
      <c r="F3">
        <v>0</v>
      </c>
      <c r="G3" s="2">
        <v>42825</v>
      </c>
      <c r="H3" s="2">
        <v>42350</v>
      </c>
      <c r="I3" t="s">
        <v>185</v>
      </c>
      <c r="J3" s="3">
        <v>8060.04</v>
      </c>
      <c r="K3">
        <v>0</v>
      </c>
      <c r="L3" s="3">
        <v>8060.04</v>
      </c>
      <c r="M3">
        <v>475</v>
      </c>
      <c r="N3" s="3">
        <v>3828519</v>
      </c>
      <c r="O3" s="1" t="s">
        <v>186</v>
      </c>
    </row>
    <row r="4" spans="1:15" ht="12.75">
      <c r="A4" t="s">
        <v>187</v>
      </c>
      <c r="B4">
        <v>176</v>
      </c>
      <c r="C4" s="2">
        <v>42774</v>
      </c>
      <c r="D4" t="s">
        <v>188</v>
      </c>
      <c r="E4" s="2">
        <v>42282</v>
      </c>
      <c r="F4">
        <v>0</v>
      </c>
      <c r="G4" s="2">
        <v>42774</v>
      </c>
      <c r="H4" s="2">
        <v>42338</v>
      </c>
      <c r="I4" t="s">
        <v>189</v>
      </c>
      <c r="J4" s="3">
        <v>4565.14</v>
      </c>
      <c r="K4">
        <v>823.22</v>
      </c>
      <c r="L4" s="3">
        <v>3741.92</v>
      </c>
      <c r="M4">
        <v>436</v>
      </c>
      <c r="N4" s="3">
        <v>1631477.12</v>
      </c>
      <c r="O4" s="1" t="s">
        <v>190</v>
      </c>
    </row>
    <row r="5" spans="1:15" ht="12.75">
      <c r="A5" t="s">
        <v>187</v>
      </c>
      <c r="B5">
        <v>179</v>
      </c>
      <c r="C5" s="2">
        <v>42774</v>
      </c>
      <c r="D5" t="s">
        <v>191</v>
      </c>
      <c r="E5" s="2">
        <v>42278</v>
      </c>
      <c r="F5">
        <v>0</v>
      </c>
      <c r="G5" s="2">
        <v>42774</v>
      </c>
      <c r="H5" s="2">
        <v>42338</v>
      </c>
      <c r="I5" t="s">
        <v>189</v>
      </c>
      <c r="J5" s="3">
        <v>11945.9</v>
      </c>
      <c r="K5" s="3">
        <v>2154.18</v>
      </c>
      <c r="L5" s="3">
        <v>9791.72</v>
      </c>
      <c r="M5">
        <v>436</v>
      </c>
      <c r="N5" s="3">
        <v>4269189.92</v>
      </c>
      <c r="O5" s="1" t="s">
        <v>190</v>
      </c>
    </row>
    <row r="6" spans="1:15" ht="12.75">
      <c r="A6" t="s">
        <v>187</v>
      </c>
      <c r="B6">
        <v>178</v>
      </c>
      <c r="C6" s="2">
        <v>42774</v>
      </c>
      <c r="D6" t="s">
        <v>191</v>
      </c>
      <c r="E6" s="2">
        <v>42278</v>
      </c>
      <c r="F6">
        <v>0</v>
      </c>
      <c r="G6" s="2">
        <v>42774</v>
      </c>
      <c r="H6" s="2">
        <v>42338</v>
      </c>
      <c r="I6" t="s">
        <v>189</v>
      </c>
      <c r="J6" s="3">
        <v>31708.46</v>
      </c>
      <c r="K6" s="3">
        <v>5717.92</v>
      </c>
      <c r="L6" s="3">
        <v>25990.54</v>
      </c>
      <c r="M6">
        <v>436</v>
      </c>
      <c r="N6" s="3">
        <v>11331875.44</v>
      </c>
      <c r="O6" s="1" t="s">
        <v>190</v>
      </c>
    </row>
    <row r="7" spans="1:15" ht="12.75">
      <c r="A7" t="s">
        <v>192</v>
      </c>
      <c r="B7">
        <v>466</v>
      </c>
      <c r="C7" s="2">
        <v>42816</v>
      </c>
      <c r="D7" t="str">
        <f>"8201004359"</f>
        <v>8201004359</v>
      </c>
      <c r="E7" s="2">
        <v>42374</v>
      </c>
      <c r="F7">
        <v>0</v>
      </c>
      <c r="G7" s="2">
        <v>42825</v>
      </c>
      <c r="H7" s="2">
        <v>42394</v>
      </c>
      <c r="I7" t="s">
        <v>189</v>
      </c>
      <c r="J7">
        <v>51</v>
      </c>
      <c r="K7">
        <v>0</v>
      </c>
      <c r="L7">
        <v>51</v>
      </c>
      <c r="M7">
        <v>431</v>
      </c>
      <c r="N7" s="3">
        <v>21981</v>
      </c>
      <c r="O7" s="1" t="s">
        <v>193</v>
      </c>
    </row>
    <row r="8" spans="1:15" ht="12.75">
      <c r="A8" t="s">
        <v>192</v>
      </c>
      <c r="B8">
        <v>466</v>
      </c>
      <c r="C8" s="2">
        <v>42816</v>
      </c>
      <c r="D8" t="str">
        <f>"8201004359"</f>
        <v>8201004359</v>
      </c>
      <c r="E8" s="2">
        <v>42374</v>
      </c>
      <c r="F8">
        <v>0</v>
      </c>
      <c r="G8" s="2">
        <v>42825</v>
      </c>
      <c r="H8" s="2">
        <v>42394</v>
      </c>
      <c r="I8" t="s">
        <v>189</v>
      </c>
      <c r="J8" s="3">
        <v>12444</v>
      </c>
      <c r="K8" s="3">
        <v>2244</v>
      </c>
      <c r="L8" s="3">
        <v>10200</v>
      </c>
      <c r="M8">
        <v>431</v>
      </c>
      <c r="N8" s="3">
        <v>4396200</v>
      </c>
      <c r="O8" s="1" t="s">
        <v>193</v>
      </c>
    </row>
    <row r="9" spans="1:15" ht="12.75">
      <c r="A9" t="s">
        <v>194</v>
      </c>
      <c r="B9">
        <v>121</v>
      </c>
      <c r="C9" s="2">
        <v>42769</v>
      </c>
      <c r="D9" t="s">
        <v>195</v>
      </c>
      <c r="E9" s="2">
        <v>42324</v>
      </c>
      <c r="F9">
        <v>0</v>
      </c>
      <c r="G9" s="2">
        <v>42772</v>
      </c>
      <c r="H9" s="2">
        <v>42354</v>
      </c>
      <c r="I9" t="s">
        <v>185</v>
      </c>
      <c r="J9" s="3">
        <v>1352</v>
      </c>
      <c r="K9">
        <v>52</v>
      </c>
      <c r="L9" s="3">
        <v>1300</v>
      </c>
      <c r="M9">
        <v>418</v>
      </c>
      <c r="N9" s="3">
        <v>543400</v>
      </c>
      <c r="O9" s="1" t="s">
        <v>196</v>
      </c>
    </row>
    <row r="10" spans="1:15" ht="12.75">
      <c r="A10" t="s">
        <v>197</v>
      </c>
      <c r="B10">
        <v>77</v>
      </c>
      <c r="C10" s="2">
        <v>42760</v>
      </c>
      <c r="D10" t="str">
        <f>"53"</f>
        <v>53</v>
      </c>
      <c r="E10" s="2">
        <v>42314</v>
      </c>
      <c r="F10">
        <v>0</v>
      </c>
      <c r="G10" s="2">
        <v>42760</v>
      </c>
      <c r="H10" s="2">
        <v>42344</v>
      </c>
      <c r="I10" t="s">
        <v>185</v>
      </c>
      <c r="J10" s="3">
        <v>12499.88</v>
      </c>
      <c r="K10">
        <v>0</v>
      </c>
      <c r="L10" s="3">
        <v>12499.88</v>
      </c>
      <c r="M10">
        <v>416</v>
      </c>
      <c r="N10" s="3">
        <v>5199950.08</v>
      </c>
      <c r="O10" s="1" t="s">
        <v>198</v>
      </c>
    </row>
    <row r="11" spans="1:15" ht="12.75">
      <c r="A11" t="s">
        <v>199</v>
      </c>
      <c r="B11">
        <v>314</v>
      </c>
      <c r="C11" s="2">
        <v>42793</v>
      </c>
      <c r="D11" t="s">
        <v>200</v>
      </c>
      <c r="E11" s="2">
        <v>42348</v>
      </c>
      <c r="F11">
        <v>0</v>
      </c>
      <c r="G11" s="2">
        <v>42793</v>
      </c>
      <c r="H11" s="2">
        <v>42379</v>
      </c>
      <c r="I11" t="s">
        <v>185</v>
      </c>
      <c r="J11" s="3">
        <v>33808.38</v>
      </c>
      <c r="K11" s="3">
        <v>4503.3</v>
      </c>
      <c r="L11" s="3">
        <v>29305.08</v>
      </c>
      <c r="M11">
        <v>414</v>
      </c>
      <c r="N11" s="3">
        <v>12132303.12</v>
      </c>
      <c r="O11" s="1" t="s">
        <v>201</v>
      </c>
    </row>
    <row r="12" spans="1:15" ht="12.75">
      <c r="A12" t="s">
        <v>202</v>
      </c>
      <c r="B12">
        <v>367</v>
      </c>
      <c r="C12" s="2">
        <v>42808</v>
      </c>
      <c r="D12" t="str">
        <f>"116"</f>
        <v>116</v>
      </c>
      <c r="E12" s="2">
        <v>42369</v>
      </c>
      <c r="F12">
        <v>0</v>
      </c>
      <c r="G12" s="2">
        <v>42808</v>
      </c>
      <c r="H12" s="2">
        <v>42399</v>
      </c>
      <c r="I12" t="s">
        <v>189</v>
      </c>
      <c r="J12" s="3">
        <v>2338.89</v>
      </c>
      <c r="K12">
        <v>89.96</v>
      </c>
      <c r="L12" s="3">
        <v>2248.93</v>
      </c>
      <c r="M12">
        <v>409</v>
      </c>
      <c r="N12" s="3">
        <v>919812.37</v>
      </c>
      <c r="O12" s="1" t="s">
        <v>203</v>
      </c>
    </row>
    <row r="13" spans="1:15" ht="12.75">
      <c r="A13" t="s">
        <v>204</v>
      </c>
      <c r="B13">
        <v>463</v>
      </c>
      <c r="C13" s="2">
        <v>42816</v>
      </c>
      <c r="D13" t="str">
        <f>"342"</f>
        <v>342</v>
      </c>
      <c r="E13" s="2">
        <v>42549</v>
      </c>
      <c r="F13">
        <v>0</v>
      </c>
      <c r="G13" s="2">
        <v>42825</v>
      </c>
      <c r="H13" s="2">
        <v>42429</v>
      </c>
      <c r="I13" t="s">
        <v>189</v>
      </c>
      <c r="J13" s="3">
        <v>7174.69</v>
      </c>
      <c r="K13">
        <v>275.95</v>
      </c>
      <c r="L13" s="3">
        <v>6898.74</v>
      </c>
      <c r="M13">
        <v>396</v>
      </c>
      <c r="N13" s="3">
        <v>2731901.04</v>
      </c>
      <c r="O13" s="1" t="s">
        <v>205</v>
      </c>
    </row>
    <row r="14" spans="1:15" ht="12.75">
      <c r="A14" t="s">
        <v>206</v>
      </c>
      <c r="B14">
        <v>457</v>
      </c>
      <c r="C14" s="2">
        <v>42816</v>
      </c>
      <c r="D14" t="str">
        <f>"14"</f>
        <v>14</v>
      </c>
      <c r="E14" s="2">
        <v>42401</v>
      </c>
      <c r="F14">
        <v>0</v>
      </c>
      <c r="G14" s="2">
        <v>42825</v>
      </c>
      <c r="H14" s="2">
        <v>42433</v>
      </c>
      <c r="I14" t="s">
        <v>185</v>
      </c>
      <c r="J14" s="3">
        <v>2402.3</v>
      </c>
      <c r="K14">
        <v>92.4</v>
      </c>
      <c r="L14" s="3">
        <v>2309.9</v>
      </c>
      <c r="M14">
        <v>392</v>
      </c>
      <c r="N14" s="3">
        <v>905480.8</v>
      </c>
      <c r="O14" s="1" t="s">
        <v>196</v>
      </c>
    </row>
    <row r="15" spans="1:15" ht="12.75">
      <c r="A15" t="s">
        <v>194</v>
      </c>
      <c r="B15">
        <v>122</v>
      </c>
      <c r="C15" s="2">
        <v>42769</v>
      </c>
      <c r="D15" t="s">
        <v>207</v>
      </c>
      <c r="E15" s="2">
        <v>42352</v>
      </c>
      <c r="F15">
        <v>0</v>
      </c>
      <c r="G15" s="2">
        <v>42772</v>
      </c>
      <c r="H15" s="2">
        <v>42382</v>
      </c>
      <c r="I15" t="s">
        <v>185</v>
      </c>
      <c r="J15" s="3">
        <v>1352</v>
      </c>
      <c r="K15">
        <v>52</v>
      </c>
      <c r="L15" s="3">
        <v>1300</v>
      </c>
      <c r="M15">
        <v>390</v>
      </c>
      <c r="N15" s="3">
        <v>507000</v>
      </c>
      <c r="O15" s="1" t="s">
        <v>196</v>
      </c>
    </row>
    <row r="16" spans="1:15" ht="12.75">
      <c r="A16" t="s">
        <v>206</v>
      </c>
      <c r="B16">
        <v>330</v>
      </c>
      <c r="C16" s="2">
        <v>42801</v>
      </c>
      <c r="D16" t="str">
        <f>"15"</f>
        <v>15</v>
      </c>
      <c r="E16" s="2">
        <v>42401</v>
      </c>
      <c r="F16">
        <v>0</v>
      </c>
      <c r="G16" s="2">
        <v>42801</v>
      </c>
      <c r="H16" s="2">
        <v>42433</v>
      </c>
      <c r="I16" t="s">
        <v>185</v>
      </c>
      <c r="J16" s="3">
        <v>1505.29</v>
      </c>
      <c r="K16">
        <v>57.9</v>
      </c>
      <c r="L16" s="3">
        <v>1447.39</v>
      </c>
      <c r="M16">
        <v>368</v>
      </c>
      <c r="N16" s="3">
        <v>532639.52</v>
      </c>
      <c r="O16" s="1" t="s">
        <v>196</v>
      </c>
    </row>
    <row r="17" spans="1:15" ht="12.75">
      <c r="A17" t="s">
        <v>199</v>
      </c>
      <c r="B17">
        <v>315</v>
      </c>
      <c r="C17" s="2">
        <v>42793</v>
      </c>
      <c r="D17" t="s">
        <v>208</v>
      </c>
      <c r="E17" s="2">
        <v>42397</v>
      </c>
      <c r="F17">
        <v>0</v>
      </c>
      <c r="G17" s="2">
        <v>42793</v>
      </c>
      <c r="H17" s="2">
        <v>42428</v>
      </c>
      <c r="I17" t="s">
        <v>185</v>
      </c>
      <c r="J17" s="3">
        <v>15349.5</v>
      </c>
      <c r="K17" s="3">
        <v>4316.32</v>
      </c>
      <c r="L17" s="3">
        <v>11033.18</v>
      </c>
      <c r="M17">
        <v>365</v>
      </c>
      <c r="N17" s="3">
        <v>4027110.7</v>
      </c>
      <c r="O17" s="1" t="s">
        <v>209</v>
      </c>
    </row>
    <row r="18" spans="1:15" ht="12.75">
      <c r="A18" t="s">
        <v>210</v>
      </c>
      <c r="B18">
        <v>255</v>
      </c>
      <c r="C18" s="2">
        <v>42782</v>
      </c>
      <c r="D18" t="s">
        <v>211</v>
      </c>
      <c r="E18" s="2">
        <v>42387</v>
      </c>
      <c r="F18">
        <v>0</v>
      </c>
      <c r="G18" s="2">
        <v>42782</v>
      </c>
      <c r="H18" s="2">
        <v>42418</v>
      </c>
      <c r="I18" t="s">
        <v>189</v>
      </c>
      <c r="J18" s="3">
        <v>1490</v>
      </c>
      <c r="K18">
        <v>268.69</v>
      </c>
      <c r="L18" s="3">
        <v>1221.31</v>
      </c>
      <c r="M18">
        <v>364</v>
      </c>
      <c r="N18" s="3">
        <v>444556.84</v>
      </c>
      <c r="O18" s="1" t="s">
        <v>203</v>
      </c>
    </row>
    <row r="19" spans="1:15" ht="12.75">
      <c r="A19" t="s">
        <v>206</v>
      </c>
      <c r="B19">
        <v>457</v>
      </c>
      <c r="C19" s="2">
        <v>42816</v>
      </c>
      <c r="D19" t="str">
        <f>"27"</f>
        <v>27</v>
      </c>
      <c r="E19" s="2">
        <v>42430</v>
      </c>
      <c r="F19">
        <v>0</v>
      </c>
      <c r="G19" s="2">
        <v>42825</v>
      </c>
      <c r="H19" s="2">
        <v>42462</v>
      </c>
      <c r="I19" t="s">
        <v>185</v>
      </c>
      <c r="J19" s="3">
        <v>2266.33</v>
      </c>
      <c r="K19">
        <v>87.17</v>
      </c>
      <c r="L19" s="3">
        <v>2179.16</v>
      </c>
      <c r="M19">
        <v>363</v>
      </c>
      <c r="N19" s="3">
        <v>791035.08</v>
      </c>
      <c r="O19" s="1" t="s">
        <v>196</v>
      </c>
    </row>
    <row r="20" spans="1:15" ht="12.75">
      <c r="A20" t="s">
        <v>212</v>
      </c>
      <c r="B20">
        <v>456</v>
      </c>
      <c r="C20" s="2">
        <v>42816</v>
      </c>
      <c r="D20" t="s">
        <v>213</v>
      </c>
      <c r="E20" s="2">
        <v>42431</v>
      </c>
      <c r="F20">
        <v>0</v>
      </c>
      <c r="G20" s="2">
        <v>42825</v>
      </c>
      <c r="H20" s="2">
        <v>42462</v>
      </c>
      <c r="I20" t="s">
        <v>189</v>
      </c>
      <c r="J20" s="3">
        <v>10052.49</v>
      </c>
      <c r="K20">
        <v>478.69</v>
      </c>
      <c r="L20" s="3">
        <v>9573.8</v>
      </c>
      <c r="M20">
        <v>363</v>
      </c>
      <c r="N20" s="3">
        <v>3475289.4</v>
      </c>
      <c r="O20" s="1" t="s">
        <v>205</v>
      </c>
    </row>
    <row r="21" spans="1:15" ht="12.75">
      <c r="A21" t="s">
        <v>210</v>
      </c>
      <c r="B21">
        <v>255</v>
      </c>
      <c r="C21" s="2">
        <v>42782</v>
      </c>
      <c r="D21" t="s">
        <v>214</v>
      </c>
      <c r="E21" s="2">
        <v>42397</v>
      </c>
      <c r="F21">
        <v>0</v>
      </c>
      <c r="G21" s="2">
        <v>42782</v>
      </c>
      <c r="H21" s="2">
        <v>42427</v>
      </c>
      <c r="I21" t="s">
        <v>185</v>
      </c>
      <c r="J21">
        <v>327.8</v>
      </c>
      <c r="K21">
        <v>59.11</v>
      </c>
      <c r="L21">
        <v>268.69</v>
      </c>
      <c r="M21">
        <v>355</v>
      </c>
      <c r="N21" s="3">
        <v>95384.95</v>
      </c>
      <c r="O21" s="1" t="s">
        <v>203</v>
      </c>
    </row>
    <row r="22" spans="1:15" ht="12.75">
      <c r="A22" t="s">
        <v>202</v>
      </c>
      <c r="B22">
        <v>366</v>
      </c>
      <c r="C22" s="2">
        <v>42808</v>
      </c>
      <c r="D22" t="str">
        <f>"02"</f>
        <v>02</v>
      </c>
      <c r="E22" s="2">
        <v>42425</v>
      </c>
      <c r="F22">
        <v>0</v>
      </c>
      <c r="G22" s="2">
        <v>42808</v>
      </c>
      <c r="H22" s="2">
        <v>42454</v>
      </c>
      <c r="I22" t="s">
        <v>189</v>
      </c>
      <c r="J22" s="3">
        <v>2338.89</v>
      </c>
      <c r="K22">
        <v>89.96</v>
      </c>
      <c r="L22" s="3">
        <v>2248.93</v>
      </c>
      <c r="M22">
        <v>354</v>
      </c>
      <c r="N22" s="3">
        <v>796121.22</v>
      </c>
      <c r="O22" s="1" t="s">
        <v>215</v>
      </c>
    </row>
    <row r="23" spans="1:15" ht="12.75">
      <c r="A23" t="s">
        <v>194</v>
      </c>
      <c r="B23">
        <v>448</v>
      </c>
      <c r="C23" s="2">
        <v>42816</v>
      </c>
      <c r="D23" t="s">
        <v>216</v>
      </c>
      <c r="E23" s="2">
        <v>42454</v>
      </c>
      <c r="F23">
        <v>0</v>
      </c>
      <c r="G23" s="2">
        <v>42825</v>
      </c>
      <c r="H23" s="2">
        <v>42484</v>
      </c>
      <c r="I23" t="s">
        <v>185</v>
      </c>
      <c r="J23" s="3">
        <v>1352</v>
      </c>
      <c r="K23">
        <v>52</v>
      </c>
      <c r="L23" s="3">
        <v>1300</v>
      </c>
      <c r="M23">
        <v>341</v>
      </c>
      <c r="N23" s="3">
        <v>443300</v>
      </c>
      <c r="O23" s="1" t="s">
        <v>196</v>
      </c>
    </row>
    <row r="24" spans="1:15" ht="12.75">
      <c r="A24" t="s">
        <v>206</v>
      </c>
      <c r="B24">
        <v>330</v>
      </c>
      <c r="C24" s="2">
        <v>42801</v>
      </c>
      <c r="D24" t="str">
        <f>"28"</f>
        <v>28</v>
      </c>
      <c r="E24" s="2">
        <v>42430</v>
      </c>
      <c r="F24">
        <v>0</v>
      </c>
      <c r="G24" s="2">
        <v>42801</v>
      </c>
      <c r="H24" s="2">
        <v>42462</v>
      </c>
      <c r="I24" t="s">
        <v>185</v>
      </c>
      <c r="J24" s="3">
        <v>1408.17</v>
      </c>
      <c r="K24">
        <v>54.16</v>
      </c>
      <c r="L24" s="3">
        <v>1354.01</v>
      </c>
      <c r="M24">
        <v>339</v>
      </c>
      <c r="N24" s="3">
        <v>459009.39</v>
      </c>
      <c r="O24" s="1" t="s">
        <v>196</v>
      </c>
    </row>
    <row r="25" spans="1:15" ht="12.75">
      <c r="A25" t="s">
        <v>194</v>
      </c>
      <c r="B25">
        <v>448</v>
      </c>
      <c r="C25" s="2">
        <v>42816</v>
      </c>
      <c r="D25" t="s">
        <v>217</v>
      </c>
      <c r="E25" s="2">
        <v>42458</v>
      </c>
      <c r="F25">
        <v>0</v>
      </c>
      <c r="G25" s="2">
        <v>42825</v>
      </c>
      <c r="H25" s="2">
        <v>42488</v>
      </c>
      <c r="I25" t="s">
        <v>185</v>
      </c>
      <c r="J25" s="3">
        <v>1352</v>
      </c>
      <c r="K25">
        <v>52</v>
      </c>
      <c r="L25" s="3">
        <v>1300</v>
      </c>
      <c r="M25">
        <v>337</v>
      </c>
      <c r="N25" s="3">
        <v>438100</v>
      </c>
      <c r="O25" s="1" t="s">
        <v>196</v>
      </c>
    </row>
    <row r="26" spans="1:15" ht="12.75">
      <c r="A26" t="s">
        <v>218</v>
      </c>
      <c r="B26">
        <v>468</v>
      </c>
      <c r="C26" s="2">
        <v>42816</v>
      </c>
      <c r="D26" t="str">
        <f>"0002108381"</f>
        <v>0002108381</v>
      </c>
      <c r="E26" s="2">
        <v>42460</v>
      </c>
      <c r="F26">
        <v>0</v>
      </c>
      <c r="G26" s="2">
        <v>42825</v>
      </c>
      <c r="H26" s="2">
        <v>42490</v>
      </c>
      <c r="I26" t="s">
        <v>189</v>
      </c>
      <c r="J26">
        <v>488</v>
      </c>
      <c r="K26">
        <v>88</v>
      </c>
      <c r="L26">
        <v>400</v>
      </c>
      <c r="M26">
        <v>335</v>
      </c>
      <c r="N26" s="3">
        <v>134000</v>
      </c>
      <c r="O26" s="1" t="s">
        <v>219</v>
      </c>
    </row>
    <row r="27" spans="1:15" ht="12.75">
      <c r="A27" t="s">
        <v>194</v>
      </c>
      <c r="B27">
        <v>447</v>
      </c>
      <c r="C27" s="2">
        <v>42816</v>
      </c>
      <c r="D27" t="s">
        <v>220</v>
      </c>
      <c r="E27" s="2">
        <v>42466</v>
      </c>
      <c r="F27">
        <v>0</v>
      </c>
      <c r="G27" s="2">
        <v>42825</v>
      </c>
      <c r="H27" s="2">
        <v>42496</v>
      </c>
      <c r="I27" t="s">
        <v>185</v>
      </c>
      <c r="J27" s="3">
        <v>1352</v>
      </c>
      <c r="K27">
        <v>52</v>
      </c>
      <c r="L27" s="3">
        <v>1300</v>
      </c>
      <c r="M27">
        <v>329</v>
      </c>
      <c r="N27" s="3">
        <v>427700</v>
      </c>
      <c r="O27" s="1" t="s">
        <v>196</v>
      </c>
    </row>
    <row r="28" spans="1:15" ht="12.75">
      <c r="A28" t="s">
        <v>206</v>
      </c>
      <c r="B28">
        <v>458</v>
      </c>
      <c r="C28" s="2">
        <v>42816</v>
      </c>
      <c r="D28" t="str">
        <f>"41"</f>
        <v>41</v>
      </c>
      <c r="E28" s="2">
        <v>42461</v>
      </c>
      <c r="F28">
        <v>0</v>
      </c>
      <c r="G28" s="2">
        <v>42825</v>
      </c>
      <c r="H28" s="2">
        <v>42496</v>
      </c>
      <c r="I28" t="s">
        <v>185</v>
      </c>
      <c r="J28" s="3">
        <v>2356.97</v>
      </c>
      <c r="K28">
        <v>90.65</v>
      </c>
      <c r="L28" s="3">
        <v>2266.32</v>
      </c>
      <c r="M28">
        <v>329</v>
      </c>
      <c r="N28" s="3">
        <v>745619.28</v>
      </c>
      <c r="O28" s="1" t="s">
        <v>196</v>
      </c>
    </row>
    <row r="29" spans="1:15" ht="12.75">
      <c r="A29" t="s">
        <v>202</v>
      </c>
      <c r="B29">
        <v>449</v>
      </c>
      <c r="C29" s="2">
        <v>42816</v>
      </c>
      <c r="D29" t="str">
        <f>"19"</f>
        <v>19</v>
      </c>
      <c r="E29" s="2">
        <v>42468</v>
      </c>
      <c r="F29">
        <v>0</v>
      </c>
      <c r="G29" s="2">
        <v>42825</v>
      </c>
      <c r="H29" s="2">
        <v>42498</v>
      </c>
      <c r="I29" t="s">
        <v>189</v>
      </c>
      <c r="J29" s="3">
        <v>2338.89</v>
      </c>
      <c r="K29">
        <v>89.96</v>
      </c>
      <c r="L29" s="3">
        <v>2248.93</v>
      </c>
      <c r="M29">
        <v>327</v>
      </c>
      <c r="N29" s="3">
        <v>735400.11</v>
      </c>
      <c r="O29" s="1" t="s">
        <v>215</v>
      </c>
    </row>
    <row r="30" spans="1:15" ht="12.75">
      <c r="A30" t="s">
        <v>221</v>
      </c>
      <c r="B30">
        <v>137</v>
      </c>
      <c r="C30" s="2">
        <v>42772</v>
      </c>
      <c r="D30" t="s">
        <v>222</v>
      </c>
      <c r="E30" s="2">
        <v>42416</v>
      </c>
      <c r="F30">
        <v>0</v>
      </c>
      <c r="G30" s="2">
        <v>42772</v>
      </c>
      <c r="H30" s="2">
        <v>42446</v>
      </c>
      <c r="I30" t="s">
        <v>189</v>
      </c>
      <c r="J30" s="3">
        <v>1500.6</v>
      </c>
      <c r="K30">
        <v>270.6</v>
      </c>
      <c r="L30" s="3">
        <v>1230</v>
      </c>
      <c r="M30">
        <v>326</v>
      </c>
      <c r="N30" s="3">
        <v>400980</v>
      </c>
      <c r="O30" s="1" t="s">
        <v>223</v>
      </c>
    </row>
    <row r="31" spans="1:15" ht="12.75">
      <c r="A31" t="s">
        <v>202</v>
      </c>
      <c r="B31">
        <v>366</v>
      </c>
      <c r="C31" s="2">
        <v>42808</v>
      </c>
      <c r="D31" t="str">
        <f>"11"</f>
        <v>11</v>
      </c>
      <c r="E31" s="2">
        <v>42453</v>
      </c>
      <c r="F31">
        <v>0</v>
      </c>
      <c r="G31" s="2">
        <v>42808</v>
      </c>
      <c r="H31" s="2">
        <v>42484</v>
      </c>
      <c r="I31" t="s">
        <v>189</v>
      </c>
      <c r="J31" s="3">
        <v>2294.75</v>
      </c>
      <c r="K31">
        <v>88.26</v>
      </c>
      <c r="L31" s="3">
        <v>2206.49</v>
      </c>
      <c r="M31">
        <v>324</v>
      </c>
      <c r="N31" s="3">
        <v>714902.76</v>
      </c>
      <c r="O31" s="1" t="s">
        <v>215</v>
      </c>
    </row>
    <row r="32" spans="1:15" ht="12.75">
      <c r="A32" t="s">
        <v>206</v>
      </c>
      <c r="B32">
        <v>331</v>
      </c>
      <c r="C32" s="2">
        <v>42801</v>
      </c>
      <c r="D32" t="str">
        <f>"42"</f>
        <v>42</v>
      </c>
      <c r="E32" s="2">
        <v>42461</v>
      </c>
      <c r="F32">
        <v>0</v>
      </c>
      <c r="G32" s="2">
        <v>42801</v>
      </c>
      <c r="H32" s="2">
        <v>42496</v>
      </c>
      <c r="I32" t="s">
        <v>185</v>
      </c>
      <c r="J32" s="3">
        <v>1505.29</v>
      </c>
      <c r="K32">
        <v>57.9</v>
      </c>
      <c r="L32" s="3">
        <v>1447.39</v>
      </c>
      <c r="M32">
        <v>305</v>
      </c>
      <c r="N32" s="3">
        <v>441453.95</v>
      </c>
      <c r="O32" s="1" t="s">
        <v>196</v>
      </c>
    </row>
    <row r="33" spans="1:15" ht="12.75">
      <c r="A33" t="s">
        <v>224</v>
      </c>
      <c r="B33">
        <v>454</v>
      </c>
      <c r="C33" s="2">
        <v>42816</v>
      </c>
      <c r="D33" t="str">
        <f>"3"</f>
        <v>3</v>
      </c>
      <c r="E33" s="2">
        <v>42461</v>
      </c>
      <c r="F33">
        <v>0</v>
      </c>
      <c r="G33" s="2">
        <v>42825</v>
      </c>
      <c r="H33" s="2">
        <v>42521</v>
      </c>
      <c r="I33" t="s">
        <v>189</v>
      </c>
      <c r="J33" s="3">
        <v>1248</v>
      </c>
      <c r="K33">
        <v>48</v>
      </c>
      <c r="L33" s="3">
        <v>1200</v>
      </c>
      <c r="M33">
        <v>304</v>
      </c>
      <c r="N33" s="3">
        <v>364800</v>
      </c>
      <c r="O33" s="1" t="s">
        <v>223</v>
      </c>
    </row>
    <row r="34" spans="1:15" ht="12.75">
      <c r="A34" t="s">
        <v>224</v>
      </c>
      <c r="B34">
        <v>453</v>
      </c>
      <c r="C34" s="2">
        <v>42816</v>
      </c>
      <c r="D34" t="str">
        <f>"1"</f>
        <v>1</v>
      </c>
      <c r="E34" s="2">
        <v>42461</v>
      </c>
      <c r="F34">
        <v>0</v>
      </c>
      <c r="G34" s="2">
        <v>42825</v>
      </c>
      <c r="H34" s="2">
        <v>42521</v>
      </c>
      <c r="I34" t="s">
        <v>189</v>
      </c>
      <c r="J34" s="3">
        <v>1248</v>
      </c>
      <c r="K34">
        <v>48</v>
      </c>
      <c r="L34" s="3">
        <v>1200</v>
      </c>
      <c r="M34">
        <v>304</v>
      </c>
      <c r="N34" s="3">
        <v>364800</v>
      </c>
      <c r="O34" s="1" t="s">
        <v>223</v>
      </c>
    </row>
    <row r="35" spans="1:15" ht="12.75">
      <c r="A35" t="s">
        <v>224</v>
      </c>
      <c r="B35">
        <v>454</v>
      </c>
      <c r="C35" s="2">
        <v>42816</v>
      </c>
      <c r="D35" t="str">
        <f>"3"</f>
        <v>3</v>
      </c>
      <c r="E35" s="2">
        <v>42461</v>
      </c>
      <c r="F35">
        <v>0</v>
      </c>
      <c r="G35" s="2">
        <v>42825</v>
      </c>
      <c r="H35" s="2">
        <v>42521</v>
      </c>
      <c r="I35" t="s">
        <v>189</v>
      </c>
      <c r="J35" s="3">
        <v>2496</v>
      </c>
      <c r="K35">
        <v>96</v>
      </c>
      <c r="L35" s="3">
        <v>2400</v>
      </c>
      <c r="M35">
        <v>304</v>
      </c>
      <c r="N35" s="3">
        <v>729600</v>
      </c>
      <c r="O35" s="1" t="s">
        <v>223</v>
      </c>
    </row>
    <row r="36" spans="1:15" ht="12.75">
      <c r="A36" t="s">
        <v>206</v>
      </c>
      <c r="B36">
        <v>458</v>
      </c>
      <c r="C36" s="2">
        <v>42816</v>
      </c>
      <c r="D36" t="s">
        <v>225</v>
      </c>
      <c r="E36" s="2">
        <v>42492</v>
      </c>
      <c r="F36">
        <v>0</v>
      </c>
      <c r="G36" s="2">
        <v>42825</v>
      </c>
      <c r="H36" s="2">
        <v>42523</v>
      </c>
      <c r="I36" t="s">
        <v>185</v>
      </c>
      <c r="J36" s="3">
        <v>2379.63</v>
      </c>
      <c r="K36">
        <v>91.52</v>
      </c>
      <c r="L36" s="3">
        <v>2288.11</v>
      </c>
      <c r="M36">
        <v>302</v>
      </c>
      <c r="N36" s="3">
        <v>691009.22</v>
      </c>
      <c r="O36" s="1" t="s">
        <v>196</v>
      </c>
    </row>
    <row r="37" spans="1:15" ht="12.75">
      <c r="A37" t="s">
        <v>194</v>
      </c>
      <c r="B37">
        <v>447</v>
      </c>
      <c r="C37" s="2">
        <v>42816</v>
      </c>
      <c r="D37" t="s">
        <v>226</v>
      </c>
      <c r="E37" s="2">
        <v>42501</v>
      </c>
      <c r="F37">
        <v>0</v>
      </c>
      <c r="G37" s="2">
        <v>42825</v>
      </c>
      <c r="H37" s="2">
        <v>42531</v>
      </c>
      <c r="I37" t="s">
        <v>185</v>
      </c>
      <c r="J37" s="3">
        <v>1352</v>
      </c>
      <c r="K37">
        <v>52</v>
      </c>
      <c r="L37" s="3">
        <v>1300</v>
      </c>
      <c r="M37">
        <v>294</v>
      </c>
      <c r="N37" s="3">
        <v>382200</v>
      </c>
      <c r="O37" s="1" t="s">
        <v>196</v>
      </c>
    </row>
    <row r="38" spans="1:15" ht="12.75">
      <c r="A38" t="s">
        <v>202</v>
      </c>
      <c r="B38">
        <v>449</v>
      </c>
      <c r="C38" s="2">
        <v>42816</v>
      </c>
      <c r="D38" t="str">
        <f>"35"</f>
        <v>35</v>
      </c>
      <c r="E38" s="2">
        <v>42509</v>
      </c>
      <c r="F38">
        <v>0</v>
      </c>
      <c r="G38" s="2">
        <v>42825</v>
      </c>
      <c r="H38" s="2">
        <v>42540</v>
      </c>
      <c r="I38" t="s">
        <v>189</v>
      </c>
      <c r="J38" s="3">
        <v>2316.82</v>
      </c>
      <c r="K38">
        <v>89.11</v>
      </c>
      <c r="L38" s="3">
        <v>2227.71</v>
      </c>
      <c r="M38">
        <v>285</v>
      </c>
      <c r="N38" s="3">
        <v>634897.35</v>
      </c>
      <c r="O38" s="1" t="s">
        <v>215</v>
      </c>
    </row>
    <row r="39" spans="1:15" ht="12.75">
      <c r="A39" t="s">
        <v>206</v>
      </c>
      <c r="B39">
        <v>331</v>
      </c>
      <c r="C39" s="2">
        <v>42801</v>
      </c>
      <c r="D39" t="s">
        <v>227</v>
      </c>
      <c r="E39" s="2">
        <v>42492</v>
      </c>
      <c r="F39">
        <v>0</v>
      </c>
      <c r="G39" s="2">
        <v>42801</v>
      </c>
      <c r="H39" s="2">
        <v>42523</v>
      </c>
      <c r="I39" t="s">
        <v>185</v>
      </c>
      <c r="J39" s="3">
        <v>1456.73</v>
      </c>
      <c r="K39">
        <v>56.03</v>
      </c>
      <c r="L39" s="3">
        <v>1400.7</v>
      </c>
      <c r="M39">
        <v>278</v>
      </c>
      <c r="N39" s="3">
        <v>389394.6</v>
      </c>
      <c r="O39" s="1" t="s">
        <v>196</v>
      </c>
    </row>
    <row r="40" spans="1:15" ht="12.75">
      <c r="A40" t="s">
        <v>228</v>
      </c>
      <c r="B40">
        <v>108</v>
      </c>
      <c r="C40" s="2">
        <v>42762</v>
      </c>
      <c r="D40" t="s">
        <v>229</v>
      </c>
      <c r="E40" s="2">
        <v>42459</v>
      </c>
      <c r="F40">
        <v>0</v>
      </c>
      <c r="G40" s="2">
        <v>42765</v>
      </c>
      <c r="H40" s="2">
        <v>42489</v>
      </c>
      <c r="I40" t="s">
        <v>185</v>
      </c>
      <c r="J40" s="3">
        <v>2294.66</v>
      </c>
      <c r="K40">
        <v>88.26</v>
      </c>
      <c r="L40" s="3">
        <v>2206.4</v>
      </c>
      <c r="M40">
        <v>276</v>
      </c>
      <c r="N40" s="3">
        <v>608966.4</v>
      </c>
      <c r="O40" s="1" t="s">
        <v>230</v>
      </c>
    </row>
    <row r="41" spans="1:15" ht="12.75">
      <c r="A41" t="s">
        <v>231</v>
      </c>
      <c r="B41">
        <v>107</v>
      </c>
      <c r="C41" s="2">
        <v>42762</v>
      </c>
      <c r="D41" t="s">
        <v>232</v>
      </c>
      <c r="E41" s="2">
        <v>42460</v>
      </c>
      <c r="F41">
        <v>0</v>
      </c>
      <c r="G41" s="2">
        <v>42765</v>
      </c>
      <c r="H41" s="2">
        <v>42490</v>
      </c>
      <c r="I41" t="s">
        <v>189</v>
      </c>
      <c r="J41" s="3">
        <v>1116.32</v>
      </c>
      <c r="K41">
        <v>42.94</v>
      </c>
      <c r="L41" s="3">
        <v>1073.38</v>
      </c>
      <c r="M41">
        <v>275</v>
      </c>
      <c r="N41" s="3">
        <v>295179.5</v>
      </c>
      <c r="O41" s="1" t="s">
        <v>233</v>
      </c>
    </row>
    <row r="42" spans="1:15" ht="12.75">
      <c r="A42" t="s">
        <v>231</v>
      </c>
      <c r="B42">
        <v>107</v>
      </c>
      <c r="C42" s="2">
        <v>42762</v>
      </c>
      <c r="D42" t="s">
        <v>234</v>
      </c>
      <c r="E42" s="2">
        <v>42460</v>
      </c>
      <c r="F42">
        <v>0</v>
      </c>
      <c r="G42" s="2">
        <v>42765</v>
      </c>
      <c r="H42" s="2">
        <v>42490</v>
      </c>
      <c r="I42" t="s">
        <v>189</v>
      </c>
      <c r="J42">
        <v>364.15</v>
      </c>
      <c r="K42">
        <v>14.01</v>
      </c>
      <c r="L42">
        <v>350.14</v>
      </c>
      <c r="M42">
        <v>275</v>
      </c>
      <c r="N42" s="3">
        <v>96288.5</v>
      </c>
      <c r="O42" s="1" t="s">
        <v>233</v>
      </c>
    </row>
    <row r="43" spans="1:15" ht="12.75">
      <c r="A43" t="s">
        <v>231</v>
      </c>
      <c r="B43">
        <v>107</v>
      </c>
      <c r="C43" s="2">
        <v>42762</v>
      </c>
      <c r="D43" t="s">
        <v>235</v>
      </c>
      <c r="E43" s="2">
        <v>42460</v>
      </c>
      <c r="F43">
        <v>0</v>
      </c>
      <c r="G43" s="2">
        <v>42765</v>
      </c>
      <c r="H43" s="2">
        <v>42490</v>
      </c>
      <c r="I43" t="s">
        <v>189</v>
      </c>
      <c r="J43" s="3">
        <v>1035.73</v>
      </c>
      <c r="K43">
        <v>39.84</v>
      </c>
      <c r="L43">
        <v>995.89</v>
      </c>
      <c r="M43">
        <v>275</v>
      </c>
      <c r="N43" s="3">
        <v>273869.75</v>
      </c>
      <c r="O43" s="1" t="s">
        <v>233</v>
      </c>
    </row>
    <row r="44" spans="1:15" ht="12.75">
      <c r="A44" t="s">
        <v>199</v>
      </c>
      <c r="B44">
        <v>316</v>
      </c>
      <c r="C44" s="2">
        <v>42793</v>
      </c>
      <c r="D44" t="s">
        <v>236</v>
      </c>
      <c r="E44" s="2">
        <v>42495</v>
      </c>
      <c r="F44">
        <v>0</v>
      </c>
      <c r="G44" s="2">
        <v>42793</v>
      </c>
      <c r="H44" s="2">
        <v>42526</v>
      </c>
      <c r="I44" t="s">
        <v>185</v>
      </c>
      <c r="J44" s="3">
        <v>11675.22</v>
      </c>
      <c r="K44" s="3">
        <v>4304.25</v>
      </c>
      <c r="L44" s="3">
        <v>7370.97</v>
      </c>
      <c r="M44">
        <v>267</v>
      </c>
      <c r="N44" s="3">
        <v>1968048.99</v>
      </c>
      <c r="O44" s="1" t="s">
        <v>82</v>
      </c>
    </row>
    <row r="45" spans="1:15" ht="12.75">
      <c r="A45" t="s">
        <v>202</v>
      </c>
      <c r="B45">
        <v>450</v>
      </c>
      <c r="C45" s="2">
        <v>42816</v>
      </c>
      <c r="D45" t="str">
        <f>"40"</f>
        <v>40</v>
      </c>
      <c r="E45" s="2">
        <v>42531</v>
      </c>
      <c r="F45">
        <v>0</v>
      </c>
      <c r="G45" s="2">
        <v>42825</v>
      </c>
      <c r="H45" s="2">
        <v>42561</v>
      </c>
      <c r="I45" t="s">
        <v>189</v>
      </c>
      <c r="J45" s="3">
        <v>2338.89</v>
      </c>
      <c r="K45">
        <v>89.96</v>
      </c>
      <c r="L45" s="3">
        <v>2248.93</v>
      </c>
      <c r="M45">
        <v>264</v>
      </c>
      <c r="N45" s="3">
        <v>593717.52</v>
      </c>
      <c r="O45" s="1" t="s">
        <v>215</v>
      </c>
    </row>
    <row r="46" spans="1:15" ht="12.75">
      <c r="A46" t="s">
        <v>83</v>
      </c>
      <c r="B46">
        <v>135</v>
      </c>
      <c r="C46" s="2">
        <v>42769</v>
      </c>
      <c r="D46" t="str">
        <f>"400"</f>
        <v>400</v>
      </c>
      <c r="E46" s="2">
        <v>42481</v>
      </c>
      <c r="F46">
        <v>0</v>
      </c>
      <c r="G46" s="2">
        <v>42772</v>
      </c>
      <c r="H46" s="2">
        <v>42512</v>
      </c>
      <c r="I46" t="s">
        <v>185</v>
      </c>
      <c r="J46">
        <v>898.7</v>
      </c>
      <c r="K46">
        <v>81.7</v>
      </c>
      <c r="L46">
        <v>817</v>
      </c>
      <c r="M46">
        <v>260</v>
      </c>
      <c r="N46" s="3">
        <v>212420</v>
      </c>
      <c r="O46" s="1" t="s">
        <v>84</v>
      </c>
    </row>
    <row r="47" spans="1:15" ht="12.75">
      <c r="A47" t="s">
        <v>85</v>
      </c>
      <c r="B47">
        <v>462</v>
      </c>
      <c r="C47" s="2">
        <v>42816</v>
      </c>
      <c r="D47" t="s">
        <v>222</v>
      </c>
      <c r="E47" s="2">
        <v>42537</v>
      </c>
      <c r="F47">
        <v>0</v>
      </c>
      <c r="G47" s="2">
        <v>42825</v>
      </c>
      <c r="H47" s="2">
        <v>42567</v>
      </c>
      <c r="I47" t="s">
        <v>185</v>
      </c>
      <c r="J47" s="3">
        <v>1439.67</v>
      </c>
      <c r="K47">
        <v>130.88</v>
      </c>
      <c r="L47" s="3">
        <v>1308.79</v>
      </c>
      <c r="M47">
        <v>258</v>
      </c>
      <c r="N47" s="3">
        <v>337667.82</v>
      </c>
      <c r="O47" s="1" t="s">
        <v>203</v>
      </c>
    </row>
    <row r="48" spans="1:15" ht="12.75">
      <c r="A48" t="s">
        <v>206</v>
      </c>
      <c r="B48">
        <v>332</v>
      </c>
      <c r="C48" s="2">
        <v>42801</v>
      </c>
      <c r="D48" t="s">
        <v>86</v>
      </c>
      <c r="E48" s="2">
        <v>42522</v>
      </c>
      <c r="F48">
        <v>0</v>
      </c>
      <c r="G48" s="2">
        <v>42801</v>
      </c>
      <c r="H48" s="2">
        <v>42552</v>
      </c>
      <c r="I48" t="s">
        <v>185</v>
      </c>
      <c r="J48" s="3">
        <v>1505.29</v>
      </c>
      <c r="K48">
        <v>57.9</v>
      </c>
      <c r="L48" s="3">
        <v>1447.39</v>
      </c>
      <c r="M48">
        <v>249</v>
      </c>
      <c r="N48" s="3">
        <v>360400.11</v>
      </c>
      <c r="O48" s="1" t="s">
        <v>196</v>
      </c>
    </row>
    <row r="49" spans="1:15" ht="12.75">
      <c r="A49" t="s">
        <v>83</v>
      </c>
      <c r="B49">
        <v>349</v>
      </c>
      <c r="C49" s="2">
        <v>42807</v>
      </c>
      <c r="D49" t="str">
        <f>"618"</f>
        <v>618</v>
      </c>
      <c r="E49" s="2">
        <v>42521</v>
      </c>
      <c r="F49">
        <v>0</v>
      </c>
      <c r="G49" s="2">
        <v>42808</v>
      </c>
      <c r="H49" s="2">
        <v>42565</v>
      </c>
      <c r="I49" t="s">
        <v>185</v>
      </c>
      <c r="J49" s="3">
        <v>2677.65</v>
      </c>
      <c r="K49">
        <v>243.42</v>
      </c>
      <c r="L49" s="3">
        <v>2434.23</v>
      </c>
      <c r="M49">
        <v>243</v>
      </c>
      <c r="N49" s="3">
        <v>591517.89</v>
      </c>
      <c r="O49" s="1" t="s">
        <v>84</v>
      </c>
    </row>
    <row r="50" spans="1:15" ht="12.75">
      <c r="A50" t="s">
        <v>83</v>
      </c>
      <c r="B50">
        <v>349</v>
      </c>
      <c r="C50" s="2">
        <v>42807</v>
      </c>
      <c r="D50" t="str">
        <f>"648"</f>
        <v>648</v>
      </c>
      <c r="E50" s="2">
        <v>42521</v>
      </c>
      <c r="F50">
        <v>0</v>
      </c>
      <c r="G50" s="2">
        <v>42808</v>
      </c>
      <c r="H50" s="2">
        <v>42565</v>
      </c>
      <c r="I50" t="s">
        <v>185</v>
      </c>
      <c r="J50">
        <v>330</v>
      </c>
      <c r="K50">
        <v>30</v>
      </c>
      <c r="L50">
        <v>300</v>
      </c>
      <c r="M50">
        <v>243</v>
      </c>
      <c r="N50" s="3">
        <v>72900</v>
      </c>
      <c r="O50" s="1" t="s">
        <v>84</v>
      </c>
    </row>
    <row r="51" spans="1:15" ht="12.75">
      <c r="A51" t="s">
        <v>83</v>
      </c>
      <c r="B51">
        <v>135</v>
      </c>
      <c r="C51" s="2">
        <v>42769</v>
      </c>
      <c r="D51" t="str">
        <f>"454"</f>
        <v>454</v>
      </c>
      <c r="E51" s="2">
        <v>42490</v>
      </c>
      <c r="F51">
        <v>0</v>
      </c>
      <c r="G51" s="2">
        <v>42772</v>
      </c>
      <c r="H51" s="2">
        <v>42531</v>
      </c>
      <c r="I51" t="s">
        <v>185</v>
      </c>
      <c r="J51">
        <v>330</v>
      </c>
      <c r="K51">
        <v>30</v>
      </c>
      <c r="L51">
        <v>300</v>
      </c>
      <c r="M51">
        <v>241</v>
      </c>
      <c r="N51" s="3">
        <v>72300</v>
      </c>
      <c r="O51" s="1" t="s">
        <v>84</v>
      </c>
    </row>
    <row r="52" spans="1:15" ht="12.75">
      <c r="A52" t="s">
        <v>83</v>
      </c>
      <c r="B52">
        <v>349</v>
      </c>
      <c r="C52" s="2">
        <v>42807</v>
      </c>
      <c r="D52" t="str">
        <f>"699"</f>
        <v>699</v>
      </c>
      <c r="E52" s="2">
        <v>42521</v>
      </c>
      <c r="F52">
        <v>0</v>
      </c>
      <c r="G52" s="2">
        <v>42808</v>
      </c>
      <c r="H52" s="2">
        <v>42568</v>
      </c>
      <c r="I52" t="s">
        <v>185</v>
      </c>
      <c r="J52">
        <v>287.1</v>
      </c>
      <c r="K52">
        <v>26.1</v>
      </c>
      <c r="L52">
        <v>261</v>
      </c>
      <c r="M52">
        <v>240</v>
      </c>
      <c r="N52" s="3">
        <v>62640</v>
      </c>
      <c r="O52" s="1" t="s">
        <v>84</v>
      </c>
    </row>
    <row r="53" spans="1:15" ht="12.75">
      <c r="A53" t="s">
        <v>83</v>
      </c>
      <c r="B53">
        <v>135</v>
      </c>
      <c r="C53" s="2">
        <v>42769</v>
      </c>
      <c r="D53" t="str">
        <f>"461"</f>
        <v>461</v>
      </c>
      <c r="E53" s="2">
        <v>42490</v>
      </c>
      <c r="F53">
        <v>0</v>
      </c>
      <c r="G53" s="2">
        <v>42772</v>
      </c>
      <c r="H53" s="2">
        <v>42536</v>
      </c>
      <c r="I53" t="s">
        <v>185</v>
      </c>
      <c r="J53">
        <v>149.05</v>
      </c>
      <c r="K53">
        <v>13.55</v>
      </c>
      <c r="L53">
        <v>135.5</v>
      </c>
      <c r="M53">
        <v>236</v>
      </c>
      <c r="N53" s="3">
        <v>31978</v>
      </c>
      <c r="O53" s="1" t="s">
        <v>84</v>
      </c>
    </row>
    <row r="54" spans="1:15" ht="12.75">
      <c r="A54" t="s">
        <v>83</v>
      </c>
      <c r="B54">
        <v>135</v>
      </c>
      <c r="C54" s="2">
        <v>42769</v>
      </c>
      <c r="D54" t="str">
        <f>"481"</f>
        <v>481</v>
      </c>
      <c r="E54" s="2">
        <v>42490</v>
      </c>
      <c r="F54">
        <v>0</v>
      </c>
      <c r="G54" s="2">
        <v>42772</v>
      </c>
      <c r="H54" s="2">
        <v>42536</v>
      </c>
      <c r="I54" t="s">
        <v>185</v>
      </c>
      <c r="J54">
        <v>302.5</v>
      </c>
      <c r="K54">
        <v>27.5</v>
      </c>
      <c r="L54">
        <v>275</v>
      </c>
      <c r="M54">
        <v>236</v>
      </c>
      <c r="N54" s="3">
        <v>64900</v>
      </c>
      <c r="O54" s="1" t="s">
        <v>84</v>
      </c>
    </row>
    <row r="55" spans="1:15" ht="12.75">
      <c r="A55" t="s">
        <v>83</v>
      </c>
      <c r="B55">
        <v>135</v>
      </c>
      <c r="C55" s="2">
        <v>42769</v>
      </c>
      <c r="D55" t="str">
        <f>"462"</f>
        <v>462</v>
      </c>
      <c r="E55" s="2">
        <v>42490</v>
      </c>
      <c r="F55">
        <v>0</v>
      </c>
      <c r="G55" s="2">
        <v>42772</v>
      </c>
      <c r="H55" s="2">
        <v>42536</v>
      </c>
      <c r="I55" t="s">
        <v>185</v>
      </c>
      <c r="J55">
        <v>337</v>
      </c>
      <c r="K55">
        <v>30.64</v>
      </c>
      <c r="L55">
        <v>306.36</v>
      </c>
      <c r="M55">
        <v>236</v>
      </c>
      <c r="N55" s="3">
        <v>72300.96</v>
      </c>
      <c r="O55" s="1" t="s">
        <v>84</v>
      </c>
    </row>
    <row r="56" spans="1:15" ht="12.75">
      <c r="A56" t="s">
        <v>83</v>
      </c>
      <c r="B56">
        <v>135</v>
      </c>
      <c r="C56" s="2">
        <v>42769</v>
      </c>
      <c r="D56" t="str">
        <f>"482"</f>
        <v>482</v>
      </c>
      <c r="E56" s="2">
        <v>42490</v>
      </c>
      <c r="F56">
        <v>0</v>
      </c>
      <c r="G56" s="2">
        <v>42772</v>
      </c>
      <c r="H56" s="2">
        <v>42536</v>
      </c>
      <c r="I56" t="s">
        <v>185</v>
      </c>
      <c r="J56">
        <v>494.73</v>
      </c>
      <c r="K56">
        <v>44.98</v>
      </c>
      <c r="L56">
        <v>449.75</v>
      </c>
      <c r="M56">
        <v>236</v>
      </c>
      <c r="N56" s="3">
        <v>106141</v>
      </c>
      <c r="O56" s="1" t="s">
        <v>84</v>
      </c>
    </row>
    <row r="57" spans="1:15" ht="12.75">
      <c r="A57" t="s">
        <v>87</v>
      </c>
      <c r="B57">
        <v>182</v>
      </c>
      <c r="C57" s="2">
        <v>42774</v>
      </c>
      <c r="D57" t="s">
        <v>88</v>
      </c>
      <c r="E57" s="2">
        <v>42447</v>
      </c>
      <c r="F57">
        <v>0</v>
      </c>
      <c r="G57" s="2">
        <v>42774</v>
      </c>
      <c r="H57" s="2">
        <v>42539</v>
      </c>
      <c r="I57" t="s">
        <v>185</v>
      </c>
      <c r="J57">
        <v>953.82</v>
      </c>
      <c r="K57">
        <v>0</v>
      </c>
      <c r="L57">
        <v>953.82</v>
      </c>
      <c r="M57">
        <v>235</v>
      </c>
      <c r="N57" s="3">
        <v>224147.7</v>
      </c>
      <c r="O57" s="1" t="s">
        <v>84</v>
      </c>
    </row>
    <row r="58" spans="1:15" ht="12.75">
      <c r="A58" t="s">
        <v>87</v>
      </c>
      <c r="B58">
        <v>184</v>
      </c>
      <c r="C58" s="2">
        <v>42774</v>
      </c>
      <c r="D58" t="s">
        <v>89</v>
      </c>
      <c r="E58" s="2">
        <v>42447</v>
      </c>
      <c r="F58">
        <v>0</v>
      </c>
      <c r="G58" s="2">
        <v>42774</v>
      </c>
      <c r="H58" s="2">
        <v>42539</v>
      </c>
      <c r="I58" t="s">
        <v>185</v>
      </c>
      <c r="J58" s="3">
        <v>1459.12</v>
      </c>
      <c r="K58">
        <v>0</v>
      </c>
      <c r="L58" s="3">
        <v>1459.12</v>
      </c>
      <c r="M58">
        <v>235</v>
      </c>
      <c r="N58" s="3">
        <v>342893.2</v>
      </c>
      <c r="O58" s="1" t="s">
        <v>84</v>
      </c>
    </row>
    <row r="59" spans="1:15" ht="12.75">
      <c r="A59" t="s">
        <v>202</v>
      </c>
      <c r="B59">
        <v>450</v>
      </c>
      <c r="C59" s="2">
        <v>42816</v>
      </c>
      <c r="D59" t="str">
        <f>"52"</f>
        <v>52</v>
      </c>
      <c r="E59" s="2">
        <v>42566</v>
      </c>
      <c r="F59">
        <v>0</v>
      </c>
      <c r="G59" s="2">
        <v>42825</v>
      </c>
      <c r="H59" s="2">
        <v>42597</v>
      </c>
      <c r="I59" t="s">
        <v>189</v>
      </c>
      <c r="J59" s="3">
        <v>2316.82</v>
      </c>
      <c r="K59">
        <v>89.11</v>
      </c>
      <c r="L59" s="3">
        <v>2227.71</v>
      </c>
      <c r="M59">
        <v>228</v>
      </c>
      <c r="N59" s="3">
        <v>507917.88</v>
      </c>
      <c r="O59" s="1" t="s">
        <v>215</v>
      </c>
    </row>
    <row r="60" spans="1:15" ht="12.75">
      <c r="A60" t="s">
        <v>90</v>
      </c>
      <c r="B60">
        <v>341</v>
      </c>
      <c r="C60" s="2">
        <v>42804</v>
      </c>
      <c r="D60" t="s">
        <v>91</v>
      </c>
      <c r="E60" s="2">
        <v>42548</v>
      </c>
      <c r="F60">
        <v>0</v>
      </c>
      <c r="G60" s="2">
        <v>42804</v>
      </c>
      <c r="H60" s="2">
        <v>42578</v>
      </c>
      <c r="I60" t="s">
        <v>189</v>
      </c>
      <c r="J60" s="3">
        <v>2462.45</v>
      </c>
      <c r="K60">
        <v>444.05</v>
      </c>
      <c r="L60" s="3">
        <v>2018.4</v>
      </c>
      <c r="M60">
        <v>226</v>
      </c>
      <c r="N60" s="3">
        <v>456158.4</v>
      </c>
      <c r="O60" s="1" t="s">
        <v>92</v>
      </c>
    </row>
    <row r="61" spans="1:15" ht="12.75">
      <c r="A61" t="s">
        <v>90</v>
      </c>
      <c r="B61">
        <v>340</v>
      </c>
      <c r="C61" s="2">
        <v>42804</v>
      </c>
      <c r="D61" t="s">
        <v>93</v>
      </c>
      <c r="E61" s="2">
        <v>42548</v>
      </c>
      <c r="F61">
        <v>0</v>
      </c>
      <c r="G61" s="2">
        <v>42804</v>
      </c>
      <c r="H61" s="2">
        <v>42578</v>
      </c>
      <c r="I61" t="s">
        <v>189</v>
      </c>
      <c r="J61" s="3">
        <v>2827.22</v>
      </c>
      <c r="K61">
        <v>509.83</v>
      </c>
      <c r="L61" s="3">
        <v>2317.39</v>
      </c>
      <c r="M61">
        <v>226</v>
      </c>
      <c r="N61" s="3">
        <v>523730.14</v>
      </c>
      <c r="O61" s="1" t="s">
        <v>92</v>
      </c>
    </row>
    <row r="62" spans="1:15" ht="12.75">
      <c r="A62" t="s">
        <v>94</v>
      </c>
      <c r="B62">
        <v>134</v>
      </c>
      <c r="C62" s="2">
        <v>42769</v>
      </c>
      <c r="D62" t="str">
        <f>"870"</f>
        <v>870</v>
      </c>
      <c r="E62" s="2">
        <v>42522</v>
      </c>
      <c r="F62">
        <v>0</v>
      </c>
      <c r="G62" s="2">
        <v>42772</v>
      </c>
      <c r="H62" s="2">
        <v>42552</v>
      </c>
      <c r="I62" t="s">
        <v>189</v>
      </c>
      <c r="J62" s="3">
        <v>10529.59</v>
      </c>
      <c r="K62">
        <v>957.24</v>
      </c>
      <c r="L62" s="3">
        <v>9572.35</v>
      </c>
      <c r="M62">
        <v>220</v>
      </c>
      <c r="N62" s="3">
        <v>2105917</v>
      </c>
      <c r="O62" s="1" t="s">
        <v>95</v>
      </c>
    </row>
    <row r="63" spans="1:15" ht="12.75">
      <c r="A63" t="s">
        <v>206</v>
      </c>
      <c r="B63">
        <v>332</v>
      </c>
      <c r="C63" s="2">
        <v>42801</v>
      </c>
      <c r="D63" t="s">
        <v>96</v>
      </c>
      <c r="E63" s="2">
        <v>42552</v>
      </c>
      <c r="F63">
        <v>0</v>
      </c>
      <c r="G63" s="2">
        <v>42801</v>
      </c>
      <c r="H63" s="2">
        <v>42582</v>
      </c>
      <c r="I63" t="s">
        <v>185</v>
      </c>
      <c r="J63" s="3">
        <v>1456.73</v>
      </c>
      <c r="K63">
        <v>56.03</v>
      </c>
      <c r="L63" s="3">
        <v>1400.7</v>
      </c>
      <c r="M63">
        <v>219</v>
      </c>
      <c r="N63" s="3">
        <v>306753.3</v>
      </c>
      <c r="O63" s="1" t="s">
        <v>196</v>
      </c>
    </row>
    <row r="64" spans="1:15" ht="12.75">
      <c r="A64" t="s">
        <v>83</v>
      </c>
      <c r="B64">
        <v>348</v>
      </c>
      <c r="C64" s="2">
        <v>42807</v>
      </c>
      <c r="D64" t="str">
        <f>"778"</f>
        <v>778</v>
      </c>
      <c r="E64" s="2">
        <v>42551</v>
      </c>
      <c r="F64">
        <v>0</v>
      </c>
      <c r="G64" s="2">
        <v>42808</v>
      </c>
      <c r="H64" s="2">
        <v>42592</v>
      </c>
      <c r="I64" t="s">
        <v>185</v>
      </c>
      <c r="J64" s="3">
        <v>4331.15</v>
      </c>
      <c r="K64">
        <v>348.17</v>
      </c>
      <c r="L64" s="3">
        <v>3982.98</v>
      </c>
      <c r="M64">
        <v>216</v>
      </c>
      <c r="N64" s="3">
        <v>860323.68</v>
      </c>
      <c r="O64" s="1" t="s">
        <v>84</v>
      </c>
    </row>
    <row r="65" spans="1:15" ht="12.75">
      <c r="A65" t="s">
        <v>97</v>
      </c>
      <c r="B65">
        <v>467</v>
      </c>
      <c r="C65" s="2">
        <v>42816</v>
      </c>
      <c r="D65" t="str">
        <f>"8201055016"</f>
        <v>8201055016</v>
      </c>
      <c r="E65" s="2">
        <v>42551</v>
      </c>
      <c r="F65">
        <v>0</v>
      </c>
      <c r="G65" s="2">
        <v>42825</v>
      </c>
      <c r="H65" s="2">
        <v>42611</v>
      </c>
      <c r="I65" t="s">
        <v>189</v>
      </c>
      <c r="J65" s="3">
        <v>3051.76</v>
      </c>
      <c r="K65">
        <v>550.32</v>
      </c>
      <c r="L65" s="3">
        <v>2501.44</v>
      </c>
      <c r="M65">
        <v>214</v>
      </c>
      <c r="N65" s="3">
        <v>535308.16</v>
      </c>
      <c r="O65" s="1" t="s">
        <v>98</v>
      </c>
    </row>
    <row r="66" spans="1:15" ht="12.75">
      <c r="A66" t="s">
        <v>224</v>
      </c>
      <c r="B66">
        <v>455</v>
      </c>
      <c r="C66" s="2">
        <v>42816</v>
      </c>
      <c r="D66" t="str">
        <f>"6"</f>
        <v>6</v>
      </c>
      <c r="E66" s="2">
        <v>42569</v>
      </c>
      <c r="F66">
        <v>0</v>
      </c>
      <c r="G66" s="2">
        <v>42825</v>
      </c>
      <c r="H66" s="2">
        <v>42613</v>
      </c>
      <c r="I66" t="s">
        <v>189</v>
      </c>
      <c r="J66" s="3">
        <v>2520</v>
      </c>
      <c r="K66">
        <v>120</v>
      </c>
      <c r="L66" s="3">
        <v>2400</v>
      </c>
      <c r="M66">
        <v>212</v>
      </c>
      <c r="N66" s="3">
        <v>508800</v>
      </c>
      <c r="O66" s="1" t="s">
        <v>223</v>
      </c>
    </row>
    <row r="67" spans="1:15" ht="12.75">
      <c r="A67" t="s">
        <v>99</v>
      </c>
      <c r="B67">
        <v>312</v>
      </c>
      <c r="C67" s="2">
        <v>42789</v>
      </c>
      <c r="D67" t="s">
        <v>100</v>
      </c>
      <c r="E67" s="2">
        <v>42552</v>
      </c>
      <c r="F67">
        <v>0</v>
      </c>
      <c r="G67" s="2">
        <v>42789</v>
      </c>
      <c r="H67" s="2">
        <v>42586</v>
      </c>
      <c r="I67" t="s">
        <v>185</v>
      </c>
      <c r="J67">
        <v>80.8</v>
      </c>
      <c r="K67">
        <v>7.35</v>
      </c>
      <c r="L67">
        <v>73.45</v>
      </c>
      <c r="M67">
        <v>203</v>
      </c>
      <c r="N67" s="3">
        <v>14910.35</v>
      </c>
      <c r="O67" s="1" t="s">
        <v>101</v>
      </c>
    </row>
    <row r="68" spans="1:15" ht="12.75">
      <c r="A68" t="s">
        <v>94</v>
      </c>
      <c r="B68">
        <v>130</v>
      </c>
      <c r="C68" s="2">
        <v>42769</v>
      </c>
      <c r="D68" t="str">
        <f>"1043"</f>
        <v>1043</v>
      </c>
      <c r="E68" s="2">
        <v>42552</v>
      </c>
      <c r="F68">
        <v>0</v>
      </c>
      <c r="G68" s="2">
        <v>42772</v>
      </c>
      <c r="H68" s="2">
        <v>42582</v>
      </c>
      <c r="I68" t="s">
        <v>189</v>
      </c>
      <c r="J68" s="3">
        <v>1513.75</v>
      </c>
      <c r="K68">
        <v>137.61</v>
      </c>
      <c r="L68" s="3">
        <v>1376.14</v>
      </c>
      <c r="M68">
        <v>190</v>
      </c>
      <c r="N68" s="3">
        <v>261466.6</v>
      </c>
      <c r="O68" s="1" t="s">
        <v>102</v>
      </c>
    </row>
    <row r="69" spans="1:15" ht="12.75">
      <c r="A69" t="s">
        <v>103</v>
      </c>
      <c r="B69">
        <v>423</v>
      </c>
      <c r="C69" s="2">
        <v>42814</v>
      </c>
      <c r="D69" t="s">
        <v>104</v>
      </c>
      <c r="E69" s="2">
        <v>42630</v>
      </c>
      <c r="F69">
        <v>0</v>
      </c>
      <c r="G69" s="2">
        <v>42814</v>
      </c>
      <c r="H69" s="2">
        <v>42630</v>
      </c>
      <c r="I69" t="s">
        <v>189</v>
      </c>
      <c r="J69" s="3">
        <v>8456.98</v>
      </c>
      <c r="K69">
        <v>768.82</v>
      </c>
      <c r="L69" s="3">
        <v>7688.16</v>
      </c>
      <c r="M69">
        <v>184</v>
      </c>
      <c r="N69" s="3">
        <v>1414621.44</v>
      </c>
      <c r="O69" s="1" t="s">
        <v>105</v>
      </c>
    </row>
    <row r="70" spans="1:15" ht="12.75">
      <c r="A70" t="s">
        <v>106</v>
      </c>
      <c r="B70">
        <v>99</v>
      </c>
      <c r="C70" s="2">
        <v>42762</v>
      </c>
      <c r="D70" t="str">
        <f>"0000059"</f>
        <v>0000059</v>
      </c>
      <c r="E70" s="2">
        <v>42565</v>
      </c>
      <c r="F70">
        <v>0</v>
      </c>
      <c r="G70" s="2">
        <v>42765</v>
      </c>
      <c r="H70" s="2">
        <v>42596</v>
      </c>
      <c r="I70" t="s">
        <v>185</v>
      </c>
      <c r="J70" s="3">
        <v>1061.82</v>
      </c>
      <c r="K70">
        <v>96.53</v>
      </c>
      <c r="L70">
        <v>965.29</v>
      </c>
      <c r="M70">
        <v>169</v>
      </c>
      <c r="N70" s="3">
        <v>163134.01</v>
      </c>
      <c r="O70" s="1" t="s">
        <v>107</v>
      </c>
    </row>
    <row r="71" spans="1:15" ht="12.75">
      <c r="A71" t="s">
        <v>108</v>
      </c>
      <c r="B71">
        <v>227</v>
      </c>
      <c r="C71" s="2">
        <v>42776</v>
      </c>
      <c r="D71" t="str">
        <f>"20160859"</f>
        <v>20160859</v>
      </c>
      <c r="E71" s="2">
        <v>42552</v>
      </c>
      <c r="F71">
        <v>0</v>
      </c>
      <c r="G71" s="2">
        <v>42779</v>
      </c>
      <c r="H71" s="2">
        <v>42612</v>
      </c>
      <c r="I71" t="s">
        <v>189</v>
      </c>
      <c r="J71" s="3">
        <v>2989</v>
      </c>
      <c r="K71">
        <v>539</v>
      </c>
      <c r="L71" s="3">
        <v>2450</v>
      </c>
      <c r="M71">
        <v>167</v>
      </c>
      <c r="N71" s="3">
        <v>409150</v>
      </c>
      <c r="O71" s="1" t="s">
        <v>102</v>
      </c>
    </row>
    <row r="72" spans="1:15" ht="12.75">
      <c r="A72" t="s">
        <v>109</v>
      </c>
      <c r="B72">
        <v>345</v>
      </c>
      <c r="C72" s="2">
        <v>42804</v>
      </c>
      <c r="D72" t="s">
        <v>110</v>
      </c>
      <c r="E72" s="2">
        <v>42577</v>
      </c>
      <c r="F72">
        <v>0</v>
      </c>
      <c r="G72" s="2">
        <v>42804</v>
      </c>
      <c r="H72" s="2">
        <v>42643</v>
      </c>
      <c r="I72" t="s">
        <v>189</v>
      </c>
      <c r="J72" s="3">
        <v>1159</v>
      </c>
      <c r="K72">
        <v>209</v>
      </c>
      <c r="L72">
        <v>950</v>
      </c>
      <c r="M72">
        <v>161</v>
      </c>
      <c r="N72" s="3">
        <v>152950</v>
      </c>
      <c r="O72" s="1" t="s">
        <v>190</v>
      </c>
    </row>
    <row r="73" spans="1:15" ht="12.75">
      <c r="A73" t="s">
        <v>103</v>
      </c>
      <c r="B73">
        <v>132</v>
      </c>
      <c r="C73" s="2">
        <v>42769</v>
      </c>
      <c r="D73" t="s">
        <v>111</v>
      </c>
      <c r="E73" s="2">
        <v>42613</v>
      </c>
      <c r="F73">
        <v>0</v>
      </c>
      <c r="G73" s="2">
        <v>42772</v>
      </c>
      <c r="H73" s="2">
        <v>42613</v>
      </c>
      <c r="I73" t="s">
        <v>189</v>
      </c>
      <c r="J73" s="3">
        <v>5162.99</v>
      </c>
      <c r="K73">
        <v>469.36</v>
      </c>
      <c r="L73" s="3">
        <v>4693.63</v>
      </c>
      <c r="M73">
        <v>159</v>
      </c>
      <c r="N73" s="3">
        <v>746287.17</v>
      </c>
      <c r="O73" s="1" t="s">
        <v>105</v>
      </c>
    </row>
    <row r="74" spans="1:15" ht="12.75">
      <c r="A74" t="s">
        <v>112</v>
      </c>
      <c r="B74">
        <v>104</v>
      </c>
      <c r="C74" s="2">
        <v>42762</v>
      </c>
      <c r="D74" t="s">
        <v>113</v>
      </c>
      <c r="E74" s="2">
        <v>42576</v>
      </c>
      <c r="F74">
        <v>0</v>
      </c>
      <c r="G74" s="2">
        <v>42765</v>
      </c>
      <c r="H74" s="2">
        <v>42613</v>
      </c>
      <c r="I74" t="s">
        <v>189</v>
      </c>
      <c r="J74" s="3">
        <v>1999.82</v>
      </c>
      <c r="K74">
        <v>360.62</v>
      </c>
      <c r="L74" s="3">
        <v>1639.2</v>
      </c>
      <c r="M74">
        <v>152</v>
      </c>
      <c r="N74" s="3">
        <v>249158.4</v>
      </c>
      <c r="O74" s="1" t="s">
        <v>114</v>
      </c>
    </row>
    <row r="75" spans="1:15" ht="12.75">
      <c r="A75" t="s">
        <v>106</v>
      </c>
      <c r="B75">
        <v>100</v>
      </c>
      <c r="C75" s="2">
        <v>42762</v>
      </c>
      <c r="D75" t="str">
        <f>"0000073"</f>
        <v>0000073</v>
      </c>
      <c r="E75" s="2">
        <v>42591</v>
      </c>
      <c r="F75">
        <v>0</v>
      </c>
      <c r="G75" s="2">
        <v>42765</v>
      </c>
      <c r="H75" s="2">
        <v>42621</v>
      </c>
      <c r="I75" t="s">
        <v>185</v>
      </c>
      <c r="J75" s="3">
        <v>2450.48</v>
      </c>
      <c r="K75">
        <v>222.77</v>
      </c>
      <c r="L75" s="3">
        <v>2227.71</v>
      </c>
      <c r="M75">
        <v>144</v>
      </c>
      <c r="N75" s="3">
        <v>320790.24</v>
      </c>
      <c r="O75" s="1" t="s">
        <v>107</v>
      </c>
    </row>
    <row r="76" spans="1:15" ht="12.75">
      <c r="A76" t="s">
        <v>106</v>
      </c>
      <c r="B76">
        <v>101</v>
      </c>
      <c r="C76" s="2">
        <v>42762</v>
      </c>
      <c r="D76" t="str">
        <f>"0000073"</f>
        <v>0000073</v>
      </c>
      <c r="E76" s="2">
        <v>42591</v>
      </c>
      <c r="F76">
        <v>0</v>
      </c>
      <c r="G76" s="2">
        <v>42765</v>
      </c>
      <c r="H76" s="2">
        <v>42621</v>
      </c>
      <c r="I76" t="s">
        <v>185</v>
      </c>
      <c r="J76" s="3">
        <v>2500</v>
      </c>
      <c r="K76">
        <v>227.27</v>
      </c>
      <c r="L76" s="3">
        <v>2272.73</v>
      </c>
      <c r="M76">
        <v>144</v>
      </c>
      <c r="N76" s="3">
        <v>327273.12</v>
      </c>
      <c r="O76" s="1" t="s">
        <v>107</v>
      </c>
    </row>
    <row r="77" spans="1:15" ht="12.75">
      <c r="A77" t="s">
        <v>103</v>
      </c>
      <c r="B77">
        <v>131</v>
      </c>
      <c r="C77" s="2">
        <v>42769</v>
      </c>
      <c r="D77" t="s">
        <v>115</v>
      </c>
      <c r="E77" s="2">
        <v>42630</v>
      </c>
      <c r="F77">
        <v>0</v>
      </c>
      <c r="G77" s="2">
        <v>42772</v>
      </c>
      <c r="H77" s="2">
        <v>42630</v>
      </c>
      <c r="I77" t="s">
        <v>189</v>
      </c>
      <c r="J77" s="3">
        <v>1191.45</v>
      </c>
      <c r="K77">
        <v>108.31</v>
      </c>
      <c r="L77" s="3">
        <v>1083.14</v>
      </c>
      <c r="M77">
        <v>142</v>
      </c>
      <c r="N77" s="3">
        <v>153805.88</v>
      </c>
      <c r="O77" s="1" t="s">
        <v>105</v>
      </c>
    </row>
    <row r="78" spans="1:15" ht="12.75">
      <c r="A78" t="s">
        <v>99</v>
      </c>
      <c r="B78">
        <v>312</v>
      </c>
      <c r="C78" s="2">
        <v>42789</v>
      </c>
      <c r="D78" t="s">
        <v>116</v>
      </c>
      <c r="E78" s="2">
        <v>42615</v>
      </c>
      <c r="F78">
        <v>0</v>
      </c>
      <c r="G78" s="2">
        <v>42789</v>
      </c>
      <c r="H78" s="2">
        <v>42648</v>
      </c>
      <c r="I78" t="s">
        <v>185</v>
      </c>
      <c r="J78">
        <v>80.8</v>
      </c>
      <c r="K78">
        <v>7.35</v>
      </c>
      <c r="L78">
        <v>73.45</v>
      </c>
      <c r="M78">
        <v>141</v>
      </c>
      <c r="N78" s="3">
        <v>10356.45</v>
      </c>
      <c r="O78" s="1" t="s">
        <v>101</v>
      </c>
    </row>
    <row r="79" spans="1:15" ht="12.75">
      <c r="A79" t="s">
        <v>117</v>
      </c>
      <c r="B79">
        <v>435</v>
      </c>
      <c r="C79" s="2">
        <v>42815</v>
      </c>
      <c r="D79" t="str">
        <f>"81"</f>
        <v>81</v>
      </c>
      <c r="E79" s="2">
        <v>42649</v>
      </c>
      <c r="F79">
        <v>0</v>
      </c>
      <c r="G79" s="2">
        <v>42815</v>
      </c>
      <c r="H79" s="2">
        <v>42683</v>
      </c>
      <c r="I79" t="s">
        <v>185</v>
      </c>
      <c r="J79" s="3">
        <v>1649.44</v>
      </c>
      <c r="K79">
        <v>0</v>
      </c>
      <c r="L79" s="3">
        <v>1649.44</v>
      </c>
      <c r="M79">
        <v>132</v>
      </c>
      <c r="N79" s="3">
        <v>217726.08</v>
      </c>
      <c r="O79" s="1" t="s">
        <v>105</v>
      </c>
    </row>
    <row r="80" spans="1:15" ht="12.75">
      <c r="A80" t="s">
        <v>118</v>
      </c>
      <c r="B80">
        <v>102</v>
      </c>
      <c r="C80" s="2">
        <v>42762</v>
      </c>
      <c r="D80" t="s">
        <v>119</v>
      </c>
      <c r="E80" s="2">
        <v>42613</v>
      </c>
      <c r="F80">
        <v>0</v>
      </c>
      <c r="G80" s="2">
        <v>42765</v>
      </c>
      <c r="H80" s="2">
        <v>42643</v>
      </c>
      <c r="I80" t="s">
        <v>185</v>
      </c>
      <c r="J80" s="3">
        <v>3074.4</v>
      </c>
      <c r="K80">
        <v>554.4</v>
      </c>
      <c r="L80" s="3">
        <v>2520</v>
      </c>
      <c r="M80">
        <v>122</v>
      </c>
      <c r="N80" s="3">
        <v>307440</v>
      </c>
      <c r="O80" s="1" t="s">
        <v>203</v>
      </c>
    </row>
    <row r="81" spans="1:15" ht="12.75">
      <c r="A81" t="s">
        <v>87</v>
      </c>
      <c r="B81">
        <v>183</v>
      </c>
      <c r="C81" s="2">
        <v>42774</v>
      </c>
      <c r="D81" t="s">
        <v>120</v>
      </c>
      <c r="E81" s="2">
        <v>42636</v>
      </c>
      <c r="F81">
        <v>0</v>
      </c>
      <c r="G81" s="2">
        <v>42774</v>
      </c>
      <c r="H81" s="2">
        <v>42672</v>
      </c>
      <c r="I81" t="s">
        <v>185</v>
      </c>
      <c r="J81" s="3">
        <v>2897.82</v>
      </c>
      <c r="K81">
        <v>0</v>
      </c>
      <c r="L81" s="3">
        <v>2897.82</v>
      </c>
      <c r="M81">
        <v>102</v>
      </c>
      <c r="N81" s="3">
        <v>295577.64</v>
      </c>
      <c r="O81" s="1" t="s">
        <v>84</v>
      </c>
    </row>
    <row r="82" spans="1:15" ht="12.75">
      <c r="A82" t="s">
        <v>121</v>
      </c>
      <c r="B82">
        <v>232</v>
      </c>
      <c r="C82" s="2">
        <v>42780</v>
      </c>
      <c r="D82" t="s">
        <v>122</v>
      </c>
      <c r="E82" s="2">
        <v>42688</v>
      </c>
      <c r="F82">
        <v>0</v>
      </c>
      <c r="G82" s="2">
        <v>42780</v>
      </c>
      <c r="H82" s="2">
        <v>42688</v>
      </c>
      <c r="I82" t="s">
        <v>189</v>
      </c>
      <c r="J82">
        <v>48.86</v>
      </c>
      <c r="K82">
        <v>8.81</v>
      </c>
      <c r="L82">
        <v>40.05</v>
      </c>
      <c r="M82">
        <v>92</v>
      </c>
      <c r="N82" s="3">
        <v>3684.6</v>
      </c>
      <c r="O82" s="1" t="s">
        <v>223</v>
      </c>
    </row>
    <row r="83" spans="1:15" ht="12.75">
      <c r="A83" t="s">
        <v>118</v>
      </c>
      <c r="B83">
        <v>103</v>
      </c>
      <c r="C83" s="2">
        <v>42762</v>
      </c>
      <c r="D83" t="s">
        <v>123</v>
      </c>
      <c r="E83" s="2">
        <v>42613</v>
      </c>
      <c r="F83">
        <v>0</v>
      </c>
      <c r="G83" s="2">
        <v>42765</v>
      </c>
      <c r="H83" s="2">
        <v>42673</v>
      </c>
      <c r="I83" t="s">
        <v>189</v>
      </c>
      <c r="J83" s="3">
        <v>3255.94</v>
      </c>
      <c r="K83">
        <v>587.14</v>
      </c>
      <c r="L83" s="3">
        <v>2668.8</v>
      </c>
      <c r="M83">
        <v>92</v>
      </c>
      <c r="N83" s="3">
        <v>245529.6</v>
      </c>
      <c r="O83" s="1" t="s">
        <v>203</v>
      </c>
    </row>
    <row r="84" spans="1:15" ht="12.75">
      <c r="A84" t="s">
        <v>124</v>
      </c>
      <c r="B84">
        <v>334</v>
      </c>
      <c r="C84" s="2">
        <v>42804</v>
      </c>
      <c r="D84" t="s">
        <v>125</v>
      </c>
      <c r="E84" s="2">
        <v>42703</v>
      </c>
      <c r="F84">
        <v>0</v>
      </c>
      <c r="G84" s="2">
        <v>42804</v>
      </c>
      <c r="H84" s="2">
        <v>42718</v>
      </c>
      <c r="I84" t="s">
        <v>189</v>
      </c>
      <c r="J84" s="3">
        <v>6271.38</v>
      </c>
      <c r="K84">
        <v>570.13</v>
      </c>
      <c r="L84" s="3">
        <v>5701.25</v>
      </c>
      <c r="M84">
        <v>86</v>
      </c>
      <c r="N84" s="3">
        <v>490307.5</v>
      </c>
      <c r="O84" s="1" t="s">
        <v>203</v>
      </c>
    </row>
    <row r="85" spans="1:15" ht="12.75">
      <c r="A85" t="s">
        <v>99</v>
      </c>
      <c r="B85">
        <v>312</v>
      </c>
      <c r="C85" s="2">
        <v>42789</v>
      </c>
      <c r="D85" t="s">
        <v>126</v>
      </c>
      <c r="E85" s="2">
        <v>42674</v>
      </c>
      <c r="F85">
        <v>0</v>
      </c>
      <c r="G85" s="2">
        <v>42789</v>
      </c>
      <c r="H85" s="2">
        <v>42704</v>
      </c>
      <c r="I85" t="s">
        <v>185</v>
      </c>
      <c r="J85">
        <v>161.6</v>
      </c>
      <c r="K85">
        <v>14.69</v>
      </c>
      <c r="L85">
        <v>146.91</v>
      </c>
      <c r="M85">
        <v>85</v>
      </c>
      <c r="N85" s="3">
        <v>12487.35</v>
      </c>
      <c r="O85" s="1" t="s">
        <v>101</v>
      </c>
    </row>
    <row r="86" spans="1:15" ht="12.75">
      <c r="A86" t="s">
        <v>121</v>
      </c>
      <c r="B86">
        <v>0</v>
      </c>
      <c r="D86" t="s">
        <v>122</v>
      </c>
      <c r="E86" s="2">
        <v>42688</v>
      </c>
      <c r="F86">
        <v>42</v>
      </c>
      <c r="G86" s="2">
        <v>42769</v>
      </c>
      <c r="H86" s="2">
        <v>42688</v>
      </c>
      <c r="I86" t="s">
        <v>189</v>
      </c>
      <c r="J86">
        <v>222.1</v>
      </c>
      <c r="K86">
        <v>40.05</v>
      </c>
      <c r="L86">
        <v>182.05</v>
      </c>
      <c r="M86">
        <v>81</v>
      </c>
      <c r="N86" s="3">
        <v>14746.05</v>
      </c>
      <c r="O86" s="1" t="s">
        <v>127</v>
      </c>
    </row>
    <row r="87" spans="1:15" ht="12.75">
      <c r="A87" t="s">
        <v>128</v>
      </c>
      <c r="B87">
        <v>92</v>
      </c>
      <c r="C87" s="2">
        <v>42762</v>
      </c>
      <c r="D87" t="str">
        <f>"004701425550"</f>
        <v>004701425550</v>
      </c>
      <c r="E87" s="2">
        <v>42657</v>
      </c>
      <c r="F87">
        <v>0</v>
      </c>
      <c r="G87" s="2">
        <v>42765</v>
      </c>
      <c r="H87" s="2">
        <v>42688</v>
      </c>
      <c r="I87" t="s">
        <v>185</v>
      </c>
      <c r="J87">
        <v>27.4</v>
      </c>
      <c r="K87">
        <v>4.94</v>
      </c>
      <c r="L87">
        <v>22.46</v>
      </c>
      <c r="M87">
        <v>77</v>
      </c>
      <c r="N87" s="3">
        <v>1729.42</v>
      </c>
      <c r="O87" s="1" t="s">
        <v>95</v>
      </c>
    </row>
    <row r="88" spans="1:15" ht="12.75">
      <c r="A88" t="s">
        <v>128</v>
      </c>
      <c r="B88">
        <v>91</v>
      </c>
      <c r="C88" s="2">
        <v>42762</v>
      </c>
      <c r="D88" t="str">
        <f>"004701423375"</f>
        <v>004701423375</v>
      </c>
      <c r="E88" s="2">
        <v>42657</v>
      </c>
      <c r="F88">
        <v>0</v>
      </c>
      <c r="G88" s="2">
        <v>42765</v>
      </c>
      <c r="H88" s="2">
        <v>42688</v>
      </c>
      <c r="I88" t="s">
        <v>185</v>
      </c>
      <c r="J88">
        <v>270.07</v>
      </c>
      <c r="K88">
        <v>48.7</v>
      </c>
      <c r="L88">
        <v>221.37</v>
      </c>
      <c r="M88">
        <v>77</v>
      </c>
      <c r="N88" s="3">
        <v>17045.49</v>
      </c>
      <c r="O88" s="1" t="s">
        <v>95</v>
      </c>
    </row>
    <row r="89" spans="1:15" ht="12.75">
      <c r="A89" t="s">
        <v>128</v>
      </c>
      <c r="B89">
        <v>91</v>
      </c>
      <c r="C89" s="2">
        <v>42762</v>
      </c>
      <c r="D89" t="str">
        <f>"004701443239"</f>
        <v>004701443239</v>
      </c>
      <c r="E89" s="2">
        <v>42657</v>
      </c>
      <c r="F89">
        <v>0</v>
      </c>
      <c r="G89" s="2">
        <v>42765</v>
      </c>
      <c r="H89" s="2">
        <v>42688</v>
      </c>
      <c r="I89" t="s">
        <v>185</v>
      </c>
      <c r="J89">
        <v>73.57</v>
      </c>
      <c r="K89">
        <v>7.91</v>
      </c>
      <c r="L89">
        <v>65.66</v>
      </c>
      <c r="M89">
        <v>77</v>
      </c>
      <c r="N89" s="3">
        <v>5055.82</v>
      </c>
      <c r="O89" s="1" t="s">
        <v>95</v>
      </c>
    </row>
    <row r="90" spans="1:15" ht="12.75">
      <c r="A90" t="s">
        <v>121</v>
      </c>
      <c r="B90">
        <v>239</v>
      </c>
      <c r="C90" s="2">
        <v>42780</v>
      </c>
      <c r="D90" t="s">
        <v>129</v>
      </c>
      <c r="E90" s="2">
        <v>42710</v>
      </c>
      <c r="F90">
        <v>0</v>
      </c>
      <c r="G90" s="2">
        <v>42780</v>
      </c>
      <c r="H90" s="2">
        <v>42710</v>
      </c>
      <c r="I90" t="s">
        <v>189</v>
      </c>
      <c r="J90">
        <v>69.15</v>
      </c>
      <c r="K90">
        <v>12.47</v>
      </c>
      <c r="L90">
        <v>56.68</v>
      </c>
      <c r="M90">
        <v>70</v>
      </c>
      <c r="N90" s="3">
        <v>3967.6</v>
      </c>
      <c r="O90" s="1" t="s">
        <v>223</v>
      </c>
    </row>
    <row r="91" spans="1:15" ht="12.75">
      <c r="A91" t="s">
        <v>130</v>
      </c>
      <c r="B91">
        <v>240</v>
      </c>
      <c r="C91" s="2">
        <v>42780</v>
      </c>
      <c r="D91" t="s">
        <v>131</v>
      </c>
      <c r="E91" s="2">
        <v>42716</v>
      </c>
      <c r="F91">
        <v>0</v>
      </c>
      <c r="G91" s="2">
        <v>42780</v>
      </c>
      <c r="H91" s="2">
        <v>42716</v>
      </c>
      <c r="I91" t="s">
        <v>189</v>
      </c>
      <c r="J91">
        <v>37.4</v>
      </c>
      <c r="K91">
        <v>6.74</v>
      </c>
      <c r="L91">
        <v>30.66</v>
      </c>
      <c r="M91">
        <v>64</v>
      </c>
      <c r="N91" s="3">
        <v>1962.24</v>
      </c>
      <c r="O91" s="1" t="s">
        <v>223</v>
      </c>
    </row>
    <row r="92" spans="1:15" ht="12.75">
      <c r="A92" t="s">
        <v>132</v>
      </c>
      <c r="B92">
        <v>342</v>
      </c>
      <c r="C92" s="2">
        <v>42804</v>
      </c>
      <c r="D92" t="s">
        <v>133</v>
      </c>
      <c r="E92" s="2">
        <v>42725</v>
      </c>
      <c r="F92">
        <v>0</v>
      </c>
      <c r="G92" s="2">
        <v>42804</v>
      </c>
      <c r="H92" s="2">
        <v>42740</v>
      </c>
      <c r="I92" t="s">
        <v>189</v>
      </c>
      <c r="J92" s="3">
        <v>1106.86</v>
      </c>
      <c r="K92">
        <v>100.62</v>
      </c>
      <c r="L92" s="3">
        <v>1006.24</v>
      </c>
      <c r="M92">
        <v>64</v>
      </c>
      <c r="N92" s="3">
        <v>64399.36</v>
      </c>
      <c r="O92" s="1" t="s">
        <v>107</v>
      </c>
    </row>
    <row r="93" spans="1:15" ht="12.75">
      <c r="A93" t="s">
        <v>124</v>
      </c>
      <c r="B93">
        <v>335</v>
      </c>
      <c r="C93" s="2">
        <v>42804</v>
      </c>
      <c r="D93" t="s">
        <v>134</v>
      </c>
      <c r="E93" s="2">
        <v>42726</v>
      </c>
      <c r="F93">
        <v>0</v>
      </c>
      <c r="G93" s="2">
        <v>42804</v>
      </c>
      <c r="H93" s="2">
        <v>42741</v>
      </c>
      <c r="I93" t="s">
        <v>189</v>
      </c>
      <c r="J93" s="3">
        <v>4790.01</v>
      </c>
      <c r="K93">
        <v>435.46</v>
      </c>
      <c r="L93" s="3">
        <v>4354.55</v>
      </c>
      <c r="M93">
        <v>63</v>
      </c>
      <c r="N93" s="3">
        <v>274336.65</v>
      </c>
      <c r="O93" s="1" t="s">
        <v>203</v>
      </c>
    </row>
    <row r="94" spans="1:15" ht="12.75">
      <c r="A94" t="s">
        <v>135</v>
      </c>
      <c r="B94">
        <v>109</v>
      </c>
      <c r="C94" s="2">
        <v>42762</v>
      </c>
      <c r="D94" t="s">
        <v>136</v>
      </c>
      <c r="E94" s="2">
        <v>42657</v>
      </c>
      <c r="F94">
        <v>0</v>
      </c>
      <c r="G94" s="2">
        <v>42765</v>
      </c>
      <c r="H94" s="2">
        <v>42704</v>
      </c>
      <c r="I94" t="s">
        <v>189</v>
      </c>
      <c r="J94">
        <v>561.2</v>
      </c>
      <c r="K94">
        <v>101.2</v>
      </c>
      <c r="L94">
        <v>460</v>
      </c>
      <c r="M94">
        <v>61</v>
      </c>
      <c r="N94" s="3">
        <v>28060</v>
      </c>
      <c r="O94" s="1" t="s">
        <v>105</v>
      </c>
    </row>
    <row r="95" spans="1:15" ht="12.75">
      <c r="A95" t="s">
        <v>121</v>
      </c>
      <c r="B95">
        <v>0</v>
      </c>
      <c r="D95" t="s">
        <v>129</v>
      </c>
      <c r="E95" s="2">
        <v>42710</v>
      </c>
      <c r="F95">
        <v>23</v>
      </c>
      <c r="G95" s="2">
        <v>42769</v>
      </c>
      <c r="H95" s="2">
        <v>42710</v>
      </c>
      <c r="I95" t="s">
        <v>189</v>
      </c>
      <c r="J95">
        <v>314.3</v>
      </c>
      <c r="K95">
        <v>56.68</v>
      </c>
      <c r="L95">
        <v>257.62</v>
      </c>
      <c r="M95">
        <v>59</v>
      </c>
      <c r="N95" s="3">
        <v>15199.58</v>
      </c>
      <c r="O95" s="1" t="s">
        <v>127</v>
      </c>
    </row>
    <row r="96" spans="1:15" ht="12.75">
      <c r="A96" t="s">
        <v>137</v>
      </c>
      <c r="B96">
        <v>8</v>
      </c>
      <c r="C96" s="2">
        <v>42753</v>
      </c>
      <c r="D96" t="str">
        <f>"19902133"</f>
        <v>19902133</v>
      </c>
      <c r="E96" s="2">
        <v>42664</v>
      </c>
      <c r="F96">
        <v>0</v>
      </c>
      <c r="G96" s="2">
        <v>42753</v>
      </c>
      <c r="H96" s="2">
        <v>42694</v>
      </c>
      <c r="I96" t="s">
        <v>189</v>
      </c>
      <c r="J96" s="3">
        <v>1000</v>
      </c>
      <c r="K96">
        <v>0</v>
      </c>
      <c r="L96" s="3">
        <v>1000</v>
      </c>
      <c r="M96">
        <v>59</v>
      </c>
      <c r="N96" s="3">
        <v>59000</v>
      </c>
      <c r="O96" s="1" t="s">
        <v>138</v>
      </c>
    </row>
    <row r="97" spans="1:15" ht="12.75">
      <c r="A97" t="s">
        <v>137</v>
      </c>
      <c r="B97">
        <v>7</v>
      </c>
      <c r="C97" s="2">
        <v>42753</v>
      </c>
      <c r="D97" t="str">
        <f>"19902133"</f>
        <v>19902133</v>
      </c>
      <c r="E97" s="2">
        <v>42664</v>
      </c>
      <c r="F97">
        <v>0</v>
      </c>
      <c r="G97" s="2">
        <v>42753</v>
      </c>
      <c r="H97" s="2">
        <v>42694</v>
      </c>
      <c r="I97" t="s">
        <v>189</v>
      </c>
      <c r="J97" s="3">
        <v>1500</v>
      </c>
      <c r="K97">
        <v>0</v>
      </c>
      <c r="L97" s="3">
        <v>1500</v>
      </c>
      <c r="M97">
        <v>59</v>
      </c>
      <c r="N97" s="3">
        <v>88500</v>
      </c>
      <c r="O97" s="1" t="s">
        <v>138</v>
      </c>
    </row>
    <row r="98" spans="1:15" ht="12.75">
      <c r="A98" t="s">
        <v>137</v>
      </c>
      <c r="B98">
        <v>6</v>
      </c>
      <c r="C98" s="2">
        <v>42753</v>
      </c>
      <c r="D98" t="str">
        <f>"19902133"</f>
        <v>19902133</v>
      </c>
      <c r="E98" s="2">
        <v>42664</v>
      </c>
      <c r="F98">
        <v>0</v>
      </c>
      <c r="G98" s="2">
        <v>42753</v>
      </c>
      <c r="H98" s="2">
        <v>42694</v>
      </c>
      <c r="I98" t="s">
        <v>189</v>
      </c>
      <c r="J98" s="3">
        <v>4453.24</v>
      </c>
      <c r="K98">
        <v>0</v>
      </c>
      <c r="L98" s="3">
        <v>4453.24</v>
      </c>
      <c r="M98">
        <v>59</v>
      </c>
      <c r="N98" s="3">
        <v>262741.16</v>
      </c>
      <c r="O98" s="1" t="s">
        <v>138</v>
      </c>
    </row>
    <row r="99" spans="1:15" ht="12.75">
      <c r="A99" t="s">
        <v>124</v>
      </c>
      <c r="B99">
        <v>4</v>
      </c>
      <c r="C99" s="2">
        <v>42753</v>
      </c>
      <c r="D99" t="s">
        <v>139</v>
      </c>
      <c r="E99" s="2">
        <v>42681</v>
      </c>
      <c r="F99">
        <v>0</v>
      </c>
      <c r="G99" s="2">
        <v>42753</v>
      </c>
      <c r="H99" s="2">
        <v>42696</v>
      </c>
      <c r="I99" t="s">
        <v>189</v>
      </c>
      <c r="J99" s="3">
        <v>3328.94</v>
      </c>
      <c r="K99">
        <v>302.63</v>
      </c>
      <c r="L99" s="3">
        <v>3026.31</v>
      </c>
      <c r="M99">
        <v>57</v>
      </c>
      <c r="N99" s="3">
        <v>172499.67</v>
      </c>
      <c r="O99" s="1" t="s">
        <v>203</v>
      </c>
    </row>
    <row r="100" spans="1:15" ht="12.75">
      <c r="A100" t="s">
        <v>130</v>
      </c>
      <c r="B100">
        <v>0</v>
      </c>
      <c r="D100" t="s">
        <v>131</v>
      </c>
      <c r="E100" s="2">
        <v>42716</v>
      </c>
      <c r="F100">
        <v>22</v>
      </c>
      <c r="G100" s="2">
        <v>42769</v>
      </c>
      <c r="H100" s="2">
        <v>42716</v>
      </c>
      <c r="I100" t="s">
        <v>189</v>
      </c>
      <c r="J100">
        <v>170</v>
      </c>
      <c r="K100">
        <v>30.66</v>
      </c>
      <c r="L100">
        <v>139.34</v>
      </c>
      <c r="M100">
        <v>53</v>
      </c>
      <c r="N100" s="3">
        <v>7385.02</v>
      </c>
      <c r="O100" s="1" t="s">
        <v>127</v>
      </c>
    </row>
    <row r="101" spans="1:15" ht="12.75">
      <c r="A101" t="s">
        <v>128</v>
      </c>
      <c r="B101">
        <v>93</v>
      </c>
      <c r="C101" s="2">
        <v>42762</v>
      </c>
      <c r="D101" t="str">
        <f>"004701476417"</f>
        <v>004701476417</v>
      </c>
      <c r="E101" s="2">
        <v>42681</v>
      </c>
      <c r="F101">
        <v>0</v>
      </c>
      <c r="G101" s="2">
        <v>42765</v>
      </c>
      <c r="H101" s="2">
        <v>42713</v>
      </c>
      <c r="I101" t="s">
        <v>185</v>
      </c>
      <c r="J101">
        <v>48.63</v>
      </c>
      <c r="K101">
        <v>8.77</v>
      </c>
      <c r="L101">
        <v>39.86</v>
      </c>
      <c r="M101">
        <v>52</v>
      </c>
      <c r="N101" s="3">
        <v>2072.72</v>
      </c>
      <c r="O101" s="1" t="s">
        <v>95</v>
      </c>
    </row>
    <row r="102" spans="1:15" ht="12.75">
      <c r="A102" t="s">
        <v>128</v>
      </c>
      <c r="B102">
        <v>92</v>
      </c>
      <c r="C102" s="2">
        <v>42762</v>
      </c>
      <c r="D102" t="str">
        <f>"004701476416"</f>
        <v>004701476416</v>
      </c>
      <c r="E102" s="2">
        <v>42681</v>
      </c>
      <c r="F102">
        <v>0</v>
      </c>
      <c r="G102" s="2">
        <v>42765</v>
      </c>
      <c r="H102" s="2">
        <v>42713</v>
      </c>
      <c r="I102" t="s">
        <v>185</v>
      </c>
      <c r="J102">
        <v>48.63</v>
      </c>
      <c r="K102">
        <v>8.77</v>
      </c>
      <c r="L102">
        <v>39.86</v>
      </c>
      <c r="M102">
        <v>52</v>
      </c>
      <c r="N102" s="3">
        <v>2072.72</v>
      </c>
      <c r="O102" s="1" t="s">
        <v>95</v>
      </c>
    </row>
    <row r="103" spans="1:15" ht="12.75">
      <c r="A103" t="s">
        <v>128</v>
      </c>
      <c r="B103">
        <v>91</v>
      </c>
      <c r="C103" s="2">
        <v>42762</v>
      </c>
      <c r="D103" t="str">
        <f>"004701481016"</f>
        <v>004701481016</v>
      </c>
      <c r="E103" s="2">
        <v>42681</v>
      </c>
      <c r="F103">
        <v>0</v>
      </c>
      <c r="G103" s="2">
        <v>42765</v>
      </c>
      <c r="H103" s="2">
        <v>42713</v>
      </c>
      <c r="I103" t="s">
        <v>185</v>
      </c>
      <c r="J103">
        <v>108.17</v>
      </c>
      <c r="K103">
        <v>19.51</v>
      </c>
      <c r="L103">
        <v>88.66</v>
      </c>
      <c r="M103">
        <v>52</v>
      </c>
      <c r="N103" s="3">
        <v>4610.32</v>
      </c>
      <c r="O103" s="1" t="s">
        <v>95</v>
      </c>
    </row>
    <row r="104" spans="1:15" ht="12.75">
      <c r="A104" t="s">
        <v>128</v>
      </c>
      <c r="B104">
        <v>94</v>
      </c>
      <c r="C104" s="2">
        <v>42762</v>
      </c>
      <c r="D104" t="str">
        <f>"004701476418"</f>
        <v>004701476418</v>
      </c>
      <c r="E104" s="2">
        <v>42681</v>
      </c>
      <c r="F104">
        <v>0</v>
      </c>
      <c r="G104" s="2">
        <v>42765</v>
      </c>
      <c r="H104" s="2">
        <v>42713</v>
      </c>
      <c r="I104" t="s">
        <v>185</v>
      </c>
      <c r="J104">
        <v>48.63</v>
      </c>
      <c r="K104">
        <v>8.77</v>
      </c>
      <c r="L104">
        <v>39.86</v>
      </c>
      <c r="M104">
        <v>52</v>
      </c>
      <c r="N104" s="3">
        <v>2072.72</v>
      </c>
      <c r="O104" s="1" t="s">
        <v>95</v>
      </c>
    </row>
    <row r="105" spans="1:15" ht="12.75">
      <c r="A105" t="s">
        <v>140</v>
      </c>
      <c r="B105">
        <v>89</v>
      </c>
      <c r="C105" s="2">
        <v>42762</v>
      </c>
      <c r="D105" t="str">
        <f>"0000020666"</f>
        <v>0000020666</v>
      </c>
      <c r="E105" s="2">
        <v>42653</v>
      </c>
      <c r="F105">
        <v>0</v>
      </c>
      <c r="G105" s="2">
        <v>42765</v>
      </c>
      <c r="H105" s="2">
        <v>42713</v>
      </c>
      <c r="I105" t="s">
        <v>189</v>
      </c>
      <c r="J105">
        <v>276.39</v>
      </c>
      <c r="K105">
        <v>49.84</v>
      </c>
      <c r="L105">
        <v>226.55</v>
      </c>
      <c r="M105">
        <v>52</v>
      </c>
      <c r="N105" s="3">
        <v>11780.6</v>
      </c>
      <c r="O105" s="1" t="s">
        <v>141</v>
      </c>
    </row>
    <row r="106" spans="1:15" ht="12.75">
      <c r="A106" t="s">
        <v>128</v>
      </c>
      <c r="B106">
        <v>93</v>
      </c>
      <c r="C106" s="2">
        <v>42762</v>
      </c>
      <c r="D106" t="str">
        <f>"004701493765"</f>
        <v>004701493765</v>
      </c>
      <c r="E106" s="2">
        <v>42682</v>
      </c>
      <c r="F106">
        <v>0</v>
      </c>
      <c r="G106" s="2">
        <v>42765</v>
      </c>
      <c r="H106" s="2">
        <v>42714</v>
      </c>
      <c r="I106" t="s">
        <v>185</v>
      </c>
      <c r="J106">
        <v>230.12</v>
      </c>
      <c r="K106">
        <v>20.92</v>
      </c>
      <c r="L106">
        <v>209.2</v>
      </c>
      <c r="M106">
        <v>51</v>
      </c>
      <c r="N106" s="3">
        <v>10669.2</v>
      </c>
      <c r="O106" s="1" t="s">
        <v>95</v>
      </c>
    </row>
    <row r="107" spans="1:15" ht="12.75">
      <c r="A107" t="s">
        <v>128</v>
      </c>
      <c r="B107">
        <v>92</v>
      </c>
      <c r="C107" s="2">
        <v>42762</v>
      </c>
      <c r="D107" t="str">
        <f>"004701493766"</f>
        <v>004701493766</v>
      </c>
      <c r="E107" s="2">
        <v>42682</v>
      </c>
      <c r="F107">
        <v>0</v>
      </c>
      <c r="G107" s="2">
        <v>42765</v>
      </c>
      <c r="H107" s="2">
        <v>42714</v>
      </c>
      <c r="I107" t="s">
        <v>185</v>
      </c>
      <c r="J107">
        <v>932.35</v>
      </c>
      <c r="K107">
        <v>84.76</v>
      </c>
      <c r="L107">
        <v>847.59</v>
      </c>
      <c r="M107">
        <v>51</v>
      </c>
      <c r="N107" s="3">
        <v>43227.09</v>
      </c>
      <c r="O107" s="1" t="s">
        <v>95</v>
      </c>
    </row>
    <row r="108" spans="1:15" ht="12.75">
      <c r="A108" t="s">
        <v>128</v>
      </c>
      <c r="B108">
        <v>96</v>
      </c>
      <c r="C108" s="2">
        <v>42762</v>
      </c>
      <c r="D108" t="str">
        <f>"004701493761"</f>
        <v>004701493761</v>
      </c>
      <c r="E108" s="2">
        <v>42682</v>
      </c>
      <c r="F108">
        <v>0</v>
      </c>
      <c r="G108" s="2">
        <v>42765</v>
      </c>
      <c r="H108" s="2">
        <v>42714</v>
      </c>
      <c r="I108" t="s">
        <v>185</v>
      </c>
      <c r="J108">
        <v>80.69</v>
      </c>
      <c r="K108">
        <v>7.34</v>
      </c>
      <c r="L108">
        <v>73.35</v>
      </c>
      <c r="M108">
        <v>51</v>
      </c>
      <c r="N108" s="3">
        <v>3740.85</v>
      </c>
      <c r="O108" s="1" t="s">
        <v>95</v>
      </c>
    </row>
    <row r="109" spans="1:15" ht="12.75">
      <c r="A109" t="s">
        <v>128</v>
      </c>
      <c r="B109">
        <v>94</v>
      </c>
      <c r="C109" s="2">
        <v>42762</v>
      </c>
      <c r="D109" t="str">
        <f>"004701493759"</f>
        <v>004701493759</v>
      </c>
      <c r="E109" s="2">
        <v>42682</v>
      </c>
      <c r="F109">
        <v>0</v>
      </c>
      <c r="G109" s="2">
        <v>42765</v>
      </c>
      <c r="H109" s="2">
        <v>42714</v>
      </c>
      <c r="I109" t="s">
        <v>185</v>
      </c>
      <c r="J109">
        <v>347.6</v>
      </c>
      <c r="K109">
        <v>31.6</v>
      </c>
      <c r="L109">
        <v>316</v>
      </c>
      <c r="M109">
        <v>51</v>
      </c>
      <c r="N109" s="3">
        <v>16116</v>
      </c>
      <c r="O109" s="1" t="s">
        <v>95</v>
      </c>
    </row>
    <row r="110" spans="1:15" ht="12.75">
      <c r="A110" t="s">
        <v>128</v>
      </c>
      <c r="B110">
        <v>92</v>
      </c>
      <c r="C110" s="2">
        <v>42762</v>
      </c>
      <c r="D110" t="str">
        <f>"004701493762"</f>
        <v>004701493762</v>
      </c>
      <c r="E110" s="2">
        <v>42682</v>
      </c>
      <c r="F110">
        <v>0</v>
      </c>
      <c r="G110" s="2">
        <v>42765</v>
      </c>
      <c r="H110" s="2">
        <v>42714</v>
      </c>
      <c r="I110" t="s">
        <v>185</v>
      </c>
      <c r="J110">
        <v>168.25</v>
      </c>
      <c r="K110">
        <v>15.3</v>
      </c>
      <c r="L110">
        <v>152.95</v>
      </c>
      <c r="M110">
        <v>51</v>
      </c>
      <c r="N110" s="3">
        <v>7800.45</v>
      </c>
      <c r="O110" s="1" t="s">
        <v>95</v>
      </c>
    </row>
    <row r="111" spans="1:15" ht="12.75">
      <c r="A111" t="s">
        <v>128</v>
      </c>
      <c r="B111">
        <v>95</v>
      </c>
      <c r="C111" s="2">
        <v>42762</v>
      </c>
      <c r="D111" t="str">
        <f>"004701493758"</f>
        <v>004701493758</v>
      </c>
      <c r="E111" s="2">
        <v>42682</v>
      </c>
      <c r="F111">
        <v>0</v>
      </c>
      <c r="G111" s="2">
        <v>42765</v>
      </c>
      <c r="H111" s="2">
        <v>42714</v>
      </c>
      <c r="I111" t="s">
        <v>185</v>
      </c>
      <c r="J111">
        <v>330.53</v>
      </c>
      <c r="K111">
        <v>30.05</v>
      </c>
      <c r="L111">
        <v>300.48</v>
      </c>
      <c r="M111">
        <v>51</v>
      </c>
      <c r="N111" s="3">
        <v>15324.48</v>
      </c>
      <c r="O111" s="1" t="s">
        <v>95</v>
      </c>
    </row>
    <row r="112" spans="1:15" ht="12.75">
      <c r="A112" t="s">
        <v>128</v>
      </c>
      <c r="B112">
        <v>93</v>
      </c>
      <c r="C112" s="2">
        <v>42762</v>
      </c>
      <c r="D112" t="str">
        <f>"004701493764"</f>
        <v>004701493764</v>
      </c>
      <c r="E112" s="2">
        <v>42682</v>
      </c>
      <c r="F112">
        <v>0</v>
      </c>
      <c r="G112" s="2">
        <v>42765</v>
      </c>
      <c r="H112" s="2">
        <v>42714</v>
      </c>
      <c r="I112" t="s">
        <v>185</v>
      </c>
      <c r="J112">
        <v>691.14</v>
      </c>
      <c r="K112">
        <v>62.83</v>
      </c>
      <c r="L112">
        <v>628.31</v>
      </c>
      <c r="M112">
        <v>51</v>
      </c>
      <c r="N112" s="3">
        <v>32043.81</v>
      </c>
      <c r="O112" s="1" t="s">
        <v>95</v>
      </c>
    </row>
    <row r="113" spans="1:15" ht="12.75">
      <c r="A113" t="s">
        <v>128</v>
      </c>
      <c r="B113">
        <v>97</v>
      </c>
      <c r="C113" s="2">
        <v>42762</v>
      </c>
      <c r="D113" t="str">
        <f>"004701493763"</f>
        <v>004701493763</v>
      </c>
      <c r="E113" s="2">
        <v>42682</v>
      </c>
      <c r="F113">
        <v>0</v>
      </c>
      <c r="G113" s="2">
        <v>42765</v>
      </c>
      <c r="H113" s="2">
        <v>42714</v>
      </c>
      <c r="I113" t="s">
        <v>185</v>
      </c>
      <c r="J113">
        <v>35.88</v>
      </c>
      <c r="K113">
        <v>3.26</v>
      </c>
      <c r="L113">
        <v>32.62</v>
      </c>
      <c r="M113">
        <v>51</v>
      </c>
      <c r="N113" s="3">
        <v>1663.62</v>
      </c>
      <c r="O113" s="1" t="s">
        <v>95</v>
      </c>
    </row>
    <row r="114" spans="1:15" ht="12.75">
      <c r="A114" t="s">
        <v>128</v>
      </c>
      <c r="B114">
        <v>94</v>
      </c>
      <c r="C114" s="2">
        <v>42762</v>
      </c>
      <c r="D114" t="str">
        <f>"004701493757"</f>
        <v>004701493757</v>
      </c>
      <c r="E114" s="2">
        <v>42682</v>
      </c>
      <c r="F114">
        <v>0</v>
      </c>
      <c r="G114" s="2">
        <v>42765</v>
      </c>
      <c r="H114" s="2">
        <v>42714</v>
      </c>
      <c r="I114" t="s">
        <v>185</v>
      </c>
      <c r="J114">
        <v>474.6</v>
      </c>
      <c r="K114">
        <v>43.15</v>
      </c>
      <c r="L114">
        <v>431.45</v>
      </c>
      <c r="M114">
        <v>51</v>
      </c>
      <c r="N114" s="3">
        <v>22003.95</v>
      </c>
      <c r="O114" s="1" t="s">
        <v>95</v>
      </c>
    </row>
    <row r="115" spans="1:15" ht="12.75">
      <c r="A115" t="s">
        <v>128</v>
      </c>
      <c r="B115">
        <v>92</v>
      </c>
      <c r="C115" s="2">
        <v>42762</v>
      </c>
      <c r="D115" t="str">
        <f>"004701490147"</f>
        <v>004701490147</v>
      </c>
      <c r="E115" s="2">
        <v>42682</v>
      </c>
      <c r="F115">
        <v>0</v>
      </c>
      <c r="G115" s="2">
        <v>42765</v>
      </c>
      <c r="H115" s="2">
        <v>42714</v>
      </c>
      <c r="I115" t="s">
        <v>185</v>
      </c>
      <c r="J115">
        <v>127.4</v>
      </c>
      <c r="K115">
        <v>22.97</v>
      </c>
      <c r="L115">
        <v>104.43</v>
      </c>
      <c r="M115">
        <v>51</v>
      </c>
      <c r="N115" s="3">
        <v>5325.93</v>
      </c>
      <c r="O115" s="1" t="s">
        <v>95</v>
      </c>
    </row>
    <row r="116" spans="1:15" ht="12.75">
      <c r="A116" t="s">
        <v>128</v>
      </c>
      <c r="B116">
        <v>92</v>
      </c>
      <c r="C116" s="2">
        <v>42762</v>
      </c>
      <c r="D116" t="str">
        <f>"004701484631"</f>
        <v>004701484631</v>
      </c>
      <c r="E116" s="2">
        <v>42682</v>
      </c>
      <c r="F116">
        <v>0</v>
      </c>
      <c r="G116" s="2">
        <v>42765</v>
      </c>
      <c r="H116" s="2">
        <v>42714</v>
      </c>
      <c r="I116" t="s">
        <v>185</v>
      </c>
      <c r="J116">
        <v>118.21</v>
      </c>
      <c r="K116">
        <v>21.32</v>
      </c>
      <c r="L116">
        <v>96.89</v>
      </c>
      <c r="M116">
        <v>51</v>
      </c>
      <c r="N116" s="3">
        <v>4941.39</v>
      </c>
      <c r="O116" s="1" t="s">
        <v>95</v>
      </c>
    </row>
    <row r="117" spans="1:15" ht="12.75">
      <c r="A117" t="s">
        <v>128</v>
      </c>
      <c r="B117">
        <v>98</v>
      </c>
      <c r="C117" s="2">
        <v>42762</v>
      </c>
      <c r="D117" t="str">
        <f>"004701493760"</f>
        <v>004701493760</v>
      </c>
      <c r="E117" s="2">
        <v>42682</v>
      </c>
      <c r="F117">
        <v>0</v>
      </c>
      <c r="G117" s="2">
        <v>42765</v>
      </c>
      <c r="H117" s="2">
        <v>42714</v>
      </c>
      <c r="I117" t="s">
        <v>185</v>
      </c>
      <c r="J117">
        <v>338.1</v>
      </c>
      <c r="K117">
        <v>30.74</v>
      </c>
      <c r="L117">
        <v>307.36</v>
      </c>
      <c r="M117">
        <v>51</v>
      </c>
      <c r="N117" s="3">
        <v>15675.36</v>
      </c>
      <c r="O117" s="1" t="s">
        <v>95</v>
      </c>
    </row>
    <row r="118" spans="1:15" ht="12.75">
      <c r="A118" t="s">
        <v>142</v>
      </c>
      <c r="B118">
        <v>424</v>
      </c>
      <c r="C118" s="2">
        <v>42814</v>
      </c>
      <c r="D118" t="s">
        <v>131</v>
      </c>
      <c r="E118" s="2">
        <v>42733</v>
      </c>
      <c r="F118">
        <v>0</v>
      </c>
      <c r="G118" s="2">
        <v>42814</v>
      </c>
      <c r="H118" s="2">
        <v>42763</v>
      </c>
      <c r="I118" t="s">
        <v>185</v>
      </c>
      <c r="J118">
        <v>599.02</v>
      </c>
      <c r="K118">
        <v>108.02</v>
      </c>
      <c r="L118">
        <v>491</v>
      </c>
      <c r="M118">
        <v>51</v>
      </c>
      <c r="N118" s="3">
        <v>25041</v>
      </c>
      <c r="O118" s="1" t="s">
        <v>92</v>
      </c>
    </row>
    <row r="119" spans="1:15" ht="12.75">
      <c r="A119" t="s">
        <v>143</v>
      </c>
      <c r="B119">
        <v>115</v>
      </c>
      <c r="C119" s="2">
        <v>42766</v>
      </c>
      <c r="D119" t="s">
        <v>144</v>
      </c>
      <c r="E119" s="2">
        <v>42696</v>
      </c>
      <c r="F119">
        <v>0</v>
      </c>
      <c r="G119" s="2">
        <v>42767</v>
      </c>
      <c r="H119" s="2">
        <v>42718</v>
      </c>
      <c r="I119" t="s">
        <v>189</v>
      </c>
      <c r="J119">
        <v>92</v>
      </c>
      <c r="K119">
        <v>0</v>
      </c>
      <c r="L119">
        <v>92</v>
      </c>
      <c r="M119">
        <v>49</v>
      </c>
      <c r="N119" s="3">
        <v>4508</v>
      </c>
      <c r="O119" s="1" t="s">
        <v>145</v>
      </c>
    </row>
    <row r="120" spans="1:15" ht="12.75">
      <c r="A120" t="s">
        <v>143</v>
      </c>
      <c r="B120">
        <v>115</v>
      </c>
      <c r="C120" s="2">
        <v>42766</v>
      </c>
      <c r="D120" t="s">
        <v>144</v>
      </c>
      <c r="E120" s="2">
        <v>42696</v>
      </c>
      <c r="F120">
        <v>0</v>
      </c>
      <c r="G120" s="2">
        <v>42767</v>
      </c>
      <c r="H120" s="2">
        <v>42718</v>
      </c>
      <c r="I120" t="s">
        <v>189</v>
      </c>
      <c r="J120">
        <v>132.96</v>
      </c>
      <c r="K120">
        <v>21.79</v>
      </c>
      <c r="L120">
        <v>111.17</v>
      </c>
      <c r="M120">
        <v>49</v>
      </c>
      <c r="N120" s="3">
        <v>5447.33</v>
      </c>
      <c r="O120" s="1" t="s">
        <v>145</v>
      </c>
    </row>
    <row r="121" spans="1:15" ht="12.75">
      <c r="A121" t="s">
        <v>99</v>
      </c>
      <c r="B121">
        <v>312</v>
      </c>
      <c r="C121" s="2">
        <v>42789</v>
      </c>
      <c r="D121" t="s">
        <v>146</v>
      </c>
      <c r="E121" s="2">
        <v>42709</v>
      </c>
      <c r="F121">
        <v>0</v>
      </c>
      <c r="G121" s="2">
        <v>42789</v>
      </c>
      <c r="H121" s="2">
        <v>42741</v>
      </c>
      <c r="I121" t="s">
        <v>185</v>
      </c>
      <c r="J121">
        <v>80.8</v>
      </c>
      <c r="K121">
        <v>7.35</v>
      </c>
      <c r="L121">
        <v>73.45</v>
      </c>
      <c r="M121">
        <v>48</v>
      </c>
      <c r="N121" s="3">
        <v>3525.6</v>
      </c>
      <c r="O121" s="1" t="s">
        <v>101</v>
      </c>
    </row>
    <row r="122" spans="1:15" ht="12.75">
      <c r="A122" t="s">
        <v>128</v>
      </c>
      <c r="B122">
        <v>98</v>
      </c>
      <c r="C122" s="2">
        <v>42762</v>
      </c>
      <c r="D122" t="str">
        <f>"004701517365"</f>
        <v>004701517365</v>
      </c>
      <c r="E122" s="2">
        <v>42685</v>
      </c>
      <c r="F122">
        <v>0</v>
      </c>
      <c r="G122" s="2">
        <v>42765</v>
      </c>
      <c r="H122" s="2">
        <v>42717</v>
      </c>
      <c r="I122" t="s">
        <v>185</v>
      </c>
      <c r="J122">
        <v>40.96</v>
      </c>
      <c r="K122">
        <v>7.39</v>
      </c>
      <c r="L122">
        <v>33.57</v>
      </c>
      <c r="M122">
        <v>48</v>
      </c>
      <c r="N122" s="3">
        <v>1611.36</v>
      </c>
      <c r="O122" s="1" t="s">
        <v>95</v>
      </c>
    </row>
    <row r="123" spans="1:15" ht="12.75">
      <c r="A123" t="s">
        <v>147</v>
      </c>
      <c r="B123">
        <v>440</v>
      </c>
      <c r="C123" s="2">
        <v>42815</v>
      </c>
      <c r="D123" t="s">
        <v>148</v>
      </c>
      <c r="E123" s="2">
        <v>42747</v>
      </c>
      <c r="F123">
        <v>0</v>
      </c>
      <c r="G123" s="2">
        <v>42825</v>
      </c>
      <c r="H123" s="2">
        <v>42778</v>
      </c>
      <c r="I123" t="s">
        <v>189</v>
      </c>
      <c r="J123" s="3">
        <v>1000</v>
      </c>
      <c r="K123">
        <v>0</v>
      </c>
      <c r="L123" s="3">
        <v>1000</v>
      </c>
      <c r="M123">
        <v>47</v>
      </c>
      <c r="N123" s="3">
        <v>47000</v>
      </c>
      <c r="O123" s="1" t="s">
        <v>149</v>
      </c>
    </row>
    <row r="124" spans="1:15" ht="12.75">
      <c r="A124" t="s">
        <v>147</v>
      </c>
      <c r="B124">
        <v>439</v>
      </c>
      <c r="C124" s="2">
        <v>42815</v>
      </c>
      <c r="D124" t="s">
        <v>148</v>
      </c>
      <c r="E124" s="2">
        <v>42747</v>
      </c>
      <c r="F124">
        <v>0</v>
      </c>
      <c r="G124" s="2">
        <v>42825</v>
      </c>
      <c r="H124" s="2">
        <v>42778</v>
      </c>
      <c r="I124" t="s">
        <v>189</v>
      </c>
      <c r="J124" s="3">
        <v>2562</v>
      </c>
      <c r="K124">
        <v>462</v>
      </c>
      <c r="L124" s="3">
        <v>2100</v>
      </c>
      <c r="M124">
        <v>47</v>
      </c>
      <c r="N124" s="3">
        <v>98700</v>
      </c>
      <c r="O124" s="1" t="s">
        <v>149</v>
      </c>
    </row>
    <row r="125" spans="1:15" ht="12.75">
      <c r="A125" t="s">
        <v>147</v>
      </c>
      <c r="B125">
        <v>441</v>
      </c>
      <c r="C125" s="2">
        <v>42815</v>
      </c>
      <c r="D125" t="s">
        <v>148</v>
      </c>
      <c r="E125" s="2">
        <v>42747</v>
      </c>
      <c r="F125">
        <v>0</v>
      </c>
      <c r="G125" s="2">
        <v>42825</v>
      </c>
      <c r="H125" s="2">
        <v>42778</v>
      </c>
      <c r="I125" t="s">
        <v>189</v>
      </c>
      <c r="J125">
        <v>562</v>
      </c>
      <c r="K125">
        <v>0</v>
      </c>
      <c r="L125">
        <v>562</v>
      </c>
      <c r="M125">
        <v>47</v>
      </c>
      <c r="N125" s="3">
        <v>26414</v>
      </c>
      <c r="O125" s="1" t="s">
        <v>149</v>
      </c>
    </row>
    <row r="126" spans="1:15" ht="12.75">
      <c r="A126" t="s">
        <v>150</v>
      </c>
      <c r="B126">
        <v>243</v>
      </c>
      <c r="C126" s="2">
        <v>42781</v>
      </c>
      <c r="D126" t="s">
        <v>151</v>
      </c>
      <c r="E126" s="2">
        <v>42649</v>
      </c>
      <c r="F126">
        <v>0</v>
      </c>
      <c r="G126" s="2">
        <v>42782</v>
      </c>
      <c r="H126" s="2">
        <v>42737</v>
      </c>
      <c r="I126" t="s">
        <v>189</v>
      </c>
      <c r="J126">
        <v>123.61</v>
      </c>
      <c r="K126">
        <v>22.29</v>
      </c>
      <c r="L126">
        <v>101.32</v>
      </c>
      <c r="M126">
        <v>45</v>
      </c>
      <c r="N126" s="3">
        <v>4559.4</v>
      </c>
      <c r="O126" s="1" t="s">
        <v>186</v>
      </c>
    </row>
    <row r="127" spans="1:15" ht="12.75">
      <c r="A127" t="s">
        <v>150</v>
      </c>
      <c r="B127">
        <v>243</v>
      </c>
      <c r="C127" s="2">
        <v>42781</v>
      </c>
      <c r="D127" t="s">
        <v>152</v>
      </c>
      <c r="E127" s="2">
        <v>42649</v>
      </c>
      <c r="F127">
        <v>0</v>
      </c>
      <c r="G127" s="2">
        <v>42782</v>
      </c>
      <c r="H127" s="2">
        <v>42737</v>
      </c>
      <c r="I127" t="s">
        <v>189</v>
      </c>
      <c r="J127">
        <v>71.48</v>
      </c>
      <c r="K127">
        <v>12.89</v>
      </c>
      <c r="L127">
        <v>58.59</v>
      </c>
      <c r="M127">
        <v>45</v>
      </c>
      <c r="N127" s="3">
        <v>2636.55</v>
      </c>
      <c r="O127" s="1" t="s">
        <v>186</v>
      </c>
    </row>
    <row r="128" spans="1:15" ht="12.75">
      <c r="A128" t="s">
        <v>150</v>
      </c>
      <c r="B128">
        <v>243</v>
      </c>
      <c r="C128" s="2">
        <v>42781</v>
      </c>
      <c r="D128" t="s">
        <v>153</v>
      </c>
      <c r="E128" s="2">
        <v>42649</v>
      </c>
      <c r="F128">
        <v>0</v>
      </c>
      <c r="G128" s="2">
        <v>42782</v>
      </c>
      <c r="H128" s="2">
        <v>42737</v>
      </c>
      <c r="I128" t="s">
        <v>189</v>
      </c>
      <c r="J128">
        <v>123.61</v>
      </c>
      <c r="K128">
        <v>22.29</v>
      </c>
      <c r="L128">
        <v>101.32</v>
      </c>
      <c r="M128">
        <v>45</v>
      </c>
      <c r="N128" s="3">
        <v>4559.4</v>
      </c>
      <c r="O128" s="1" t="s">
        <v>186</v>
      </c>
    </row>
    <row r="129" spans="1:15" ht="12.75">
      <c r="A129" t="s">
        <v>150</v>
      </c>
      <c r="B129">
        <v>243</v>
      </c>
      <c r="C129" s="2">
        <v>42781</v>
      </c>
      <c r="D129" t="s">
        <v>154</v>
      </c>
      <c r="E129" s="2">
        <v>42649</v>
      </c>
      <c r="F129">
        <v>0</v>
      </c>
      <c r="G129" s="2">
        <v>42782</v>
      </c>
      <c r="H129" s="2">
        <v>42737</v>
      </c>
      <c r="I129" t="s">
        <v>189</v>
      </c>
      <c r="J129">
        <v>42.6</v>
      </c>
      <c r="K129">
        <v>7.68</v>
      </c>
      <c r="L129">
        <v>34.92</v>
      </c>
      <c r="M129">
        <v>45</v>
      </c>
      <c r="N129" s="3">
        <v>1571.4</v>
      </c>
      <c r="O129" s="1" t="s">
        <v>186</v>
      </c>
    </row>
    <row r="130" spans="1:15" ht="12.75">
      <c r="A130" t="s">
        <v>150</v>
      </c>
      <c r="B130">
        <v>243</v>
      </c>
      <c r="C130" s="2">
        <v>42781</v>
      </c>
      <c r="D130" t="s">
        <v>155</v>
      </c>
      <c r="E130" s="2">
        <v>42649</v>
      </c>
      <c r="F130">
        <v>0</v>
      </c>
      <c r="G130" s="2">
        <v>42782</v>
      </c>
      <c r="H130" s="2">
        <v>42737</v>
      </c>
      <c r="I130" t="s">
        <v>189</v>
      </c>
      <c r="J130">
        <v>70.76</v>
      </c>
      <c r="K130">
        <v>12.76</v>
      </c>
      <c r="L130">
        <v>58</v>
      </c>
      <c r="M130">
        <v>45</v>
      </c>
      <c r="N130" s="3">
        <v>2610</v>
      </c>
      <c r="O130" s="1" t="s">
        <v>186</v>
      </c>
    </row>
    <row r="131" spans="1:15" ht="12.75">
      <c r="A131" t="s">
        <v>150</v>
      </c>
      <c r="B131">
        <v>243</v>
      </c>
      <c r="C131" s="2">
        <v>42781</v>
      </c>
      <c r="D131" t="s">
        <v>156</v>
      </c>
      <c r="E131" s="2">
        <v>42649</v>
      </c>
      <c r="F131">
        <v>0</v>
      </c>
      <c r="G131" s="2">
        <v>42782</v>
      </c>
      <c r="H131" s="2">
        <v>42737</v>
      </c>
      <c r="I131" t="s">
        <v>189</v>
      </c>
      <c r="J131">
        <v>35.38</v>
      </c>
      <c r="K131">
        <v>6.38</v>
      </c>
      <c r="L131">
        <v>29</v>
      </c>
      <c r="M131">
        <v>45</v>
      </c>
      <c r="N131" s="3">
        <v>1305</v>
      </c>
      <c r="O131" s="1" t="s">
        <v>186</v>
      </c>
    </row>
    <row r="132" spans="1:15" ht="12.75">
      <c r="A132" t="s">
        <v>150</v>
      </c>
      <c r="B132">
        <v>243</v>
      </c>
      <c r="C132" s="2">
        <v>42781</v>
      </c>
      <c r="D132" t="s">
        <v>157</v>
      </c>
      <c r="E132" s="2">
        <v>42649</v>
      </c>
      <c r="F132">
        <v>0</v>
      </c>
      <c r="G132" s="2">
        <v>42782</v>
      </c>
      <c r="H132" s="2">
        <v>42737</v>
      </c>
      <c r="I132" t="s">
        <v>189</v>
      </c>
      <c r="J132">
        <v>78.08</v>
      </c>
      <c r="K132">
        <v>14.08</v>
      </c>
      <c r="L132">
        <v>64</v>
      </c>
      <c r="M132">
        <v>45</v>
      </c>
      <c r="N132" s="3">
        <v>2880</v>
      </c>
      <c r="O132" s="1" t="s">
        <v>186</v>
      </c>
    </row>
    <row r="133" spans="1:15" ht="12.75">
      <c r="A133" t="s">
        <v>150</v>
      </c>
      <c r="B133">
        <v>243</v>
      </c>
      <c r="C133" s="2">
        <v>42781</v>
      </c>
      <c r="D133" t="s">
        <v>158</v>
      </c>
      <c r="E133" s="2">
        <v>42649</v>
      </c>
      <c r="F133">
        <v>0</v>
      </c>
      <c r="G133" s="2">
        <v>42782</v>
      </c>
      <c r="H133" s="2">
        <v>42737</v>
      </c>
      <c r="I133" t="s">
        <v>189</v>
      </c>
      <c r="J133">
        <v>123.61</v>
      </c>
      <c r="K133">
        <v>22.29</v>
      </c>
      <c r="L133">
        <v>101.32</v>
      </c>
      <c r="M133">
        <v>45</v>
      </c>
      <c r="N133" s="3">
        <v>4559.4</v>
      </c>
      <c r="O133" s="1" t="s">
        <v>186</v>
      </c>
    </row>
    <row r="134" spans="1:15" ht="12.75">
      <c r="A134" t="s">
        <v>150</v>
      </c>
      <c r="B134">
        <v>243</v>
      </c>
      <c r="C134" s="2">
        <v>42781</v>
      </c>
      <c r="D134" t="s">
        <v>159</v>
      </c>
      <c r="E134" s="2">
        <v>42649</v>
      </c>
      <c r="F134">
        <v>0</v>
      </c>
      <c r="G134" s="2">
        <v>42782</v>
      </c>
      <c r="H134" s="2">
        <v>42737</v>
      </c>
      <c r="I134" t="s">
        <v>189</v>
      </c>
      <c r="J134">
        <v>41.15</v>
      </c>
      <c r="K134">
        <v>7.42</v>
      </c>
      <c r="L134">
        <v>33.73</v>
      </c>
      <c r="M134">
        <v>45</v>
      </c>
      <c r="N134" s="3">
        <v>1517.85</v>
      </c>
      <c r="O134" s="1" t="s">
        <v>186</v>
      </c>
    </row>
    <row r="135" spans="1:15" ht="12.75">
      <c r="A135" t="s">
        <v>150</v>
      </c>
      <c r="B135">
        <v>243</v>
      </c>
      <c r="C135" s="2">
        <v>42781</v>
      </c>
      <c r="D135" t="s">
        <v>160</v>
      </c>
      <c r="E135" s="2">
        <v>42649</v>
      </c>
      <c r="F135">
        <v>0</v>
      </c>
      <c r="G135" s="2">
        <v>42782</v>
      </c>
      <c r="H135" s="2">
        <v>42737</v>
      </c>
      <c r="I135" t="s">
        <v>189</v>
      </c>
      <c r="J135">
        <v>73.13</v>
      </c>
      <c r="K135">
        <v>13.19</v>
      </c>
      <c r="L135">
        <v>59.94</v>
      </c>
      <c r="M135">
        <v>45</v>
      </c>
      <c r="N135" s="3">
        <v>2697.3</v>
      </c>
      <c r="O135" s="1" t="s">
        <v>186</v>
      </c>
    </row>
    <row r="136" spans="1:15" ht="12.75">
      <c r="A136" t="s">
        <v>150</v>
      </c>
      <c r="B136">
        <v>243</v>
      </c>
      <c r="C136" s="2">
        <v>42781</v>
      </c>
      <c r="D136" t="s">
        <v>161</v>
      </c>
      <c r="E136" s="2">
        <v>42649</v>
      </c>
      <c r="F136">
        <v>0</v>
      </c>
      <c r="G136" s="2">
        <v>42782</v>
      </c>
      <c r="H136" s="2">
        <v>42737</v>
      </c>
      <c r="I136" t="s">
        <v>189</v>
      </c>
      <c r="J136">
        <v>119.56</v>
      </c>
      <c r="K136">
        <v>21.56</v>
      </c>
      <c r="L136">
        <v>98</v>
      </c>
      <c r="M136">
        <v>45</v>
      </c>
      <c r="N136" s="3">
        <v>4410</v>
      </c>
      <c r="O136" s="1" t="s">
        <v>186</v>
      </c>
    </row>
    <row r="137" spans="1:15" ht="12.75">
      <c r="A137" t="s">
        <v>150</v>
      </c>
      <c r="B137">
        <v>243</v>
      </c>
      <c r="C137" s="2">
        <v>42781</v>
      </c>
      <c r="D137" t="s">
        <v>162</v>
      </c>
      <c r="E137" s="2">
        <v>42649</v>
      </c>
      <c r="F137">
        <v>0</v>
      </c>
      <c r="G137" s="2">
        <v>42782</v>
      </c>
      <c r="H137" s="2">
        <v>42737</v>
      </c>
      <c r="I137" t="s">
        <v>189</v>
      </c>
      <c r="J137">
        <v>73.05</v>
      </c>
      <c r="K137">
        <v>13.17</v>
      </c>
      <c r="L137">
        <v>59.88</v>
      </c>
      <c r="M137">
        <v>45</v>
      </c>
      <c r="N137" s="3">
        <v>2694.6</v>
      </c>
      <c r="O137" s="1" t="s">
        <v>186</v>
      </c>
    </row>
    <row r="138" spans="1:15" ht="12.75">
      <c r="A138" t="s">
        <v>150</v>
      </c>
      <c r="B138">
        <v>243</v>
      </c>
      <c r="C138" s="2">
        <v>42781</v>
      </c>
      <c r="D138" t="s">
        <v>163</v>
      </c>
      <c r="E138" s="2">
        <v>42649</v>
      </c>
      <c r="F138">
        <v>0</v>
      </c>
      <c r="G138" s="2">
        <v>42782</v>
      </c>
      <c r="H138" s="2">
        <v>42737</v>
      </c>
      <c r="I138" t="s">
        <v>189</v>
      </c>
      <c r="J138">
        <v>222.02</v>
      </c>
      <c r="K138">
        <v>40.04</v>
      </c>
      <c r="L138">
        <v>181.98</v>
      </c>
      <c r="M138">
        <v>45</v>
      </c>
      <c r="N138" s="3">
        <v>8189.1</v>
      </c>
      <c r="O138" s="1" t="s">
        <v>186</v>
      </c>
    </row>
    <row r="139" spans="1:15" ht="12.75">
      <c r="A139" t="s">
        <v>164</v>
      </c>
      <c r="B139">
        <v>235</v>
      </c>
      <c r="C139" s="2">
        <v>42780</v>
      </c>
      <c r="D139" t="s">
        <v>165</v>
      </c>
      <c r="E139" s="2">
        <v>42643</v>
      </c>
      <c r="F139">
        <v>0</v>
      </c>
      <c r="G139" s="2">
        <v>42780</v>
      </c>
      <c r="H139" s="2">
        <v>42735</v>
      </c>
      <c r="I139" t="s">
        <v>189</v>
      </c>
      <c r="J139">
        <v>50.31</v>
      </c>
      <c r="K139">
        <v>9.07</v>
      </c>
      <c r="L139">
        <v>41.24</v>
      </c>
      <c r="M139">
        <v>45</v>
      </c>
      <c r="N139" s="3">
        <v>1855.8</v>
      </c>
      <c r="O139" s="1" t="s">
        <v>166</v>
      </c>
    </row>
    <row r="140" spans="1:15" ht="12.75">
      <c r="A140" t="s">
        <v>128</v>
      </c>
      <c r="B140">
        <v>91</v>
      </c>
      <c r="C140" s="2">
        <v>42762</v>
      </c>
      <c r="D140" t="str">
        <f>"004701602595"</f>
        <v>004701602595</v>
      </c>
      <c r="E140" s="2">
        <v>42688</v>
      </c>
      <c r="F140">
        <v>0</v>
      </c>
      <c r="G140" s="2">
        <v>42765</v>
      </c>
      <c r="H140" s="2">
        <v>42720</v>
      </c>
      <c r="I140" t="s">
        <v>185</v>
      </c>
      <c r="J140">
        <v>70.19</v>
      </c>
      <c r="K140">
        <v>12.66</v>
      </c>
      <c r="L140">
        <v>57.53</v>
      </c>
      <c r="M140">
        <v>45</v>
      </c>
      <c r="N140" s="3">
        <v>2588.85</v>
      </c>
      <c r="O140" s="1" t="s">
        <v>95</v>
      </c>
    </row>
    <row r="141" spans="1:15" ht="12.75">
      <c r="A141" t="s">
        <v>128</v>
      </c>
      <c r="B141">
        <v>92</v>
      </c>
      <c r="C141" s="2">
        <v>42762</v>
      </c>
      <c r="D141" t="str">
        <f>"004701571203"</f>
        <v>004701571203</v>
      </c>
      <c r="E141" s="2">
        <v>42688</v>
      </c>
      <c r="F141">
        <v>0</v>
      </c>
      <c r="G141" s="2">
        <v>42765</v>
      </c>
      <c r="H141" s="2">
        <v>42720</v>
      </c>
      <c r="I141" t="s">
        <v>185</v>
      </c>
      <c r="J141">
        <v>27.4</v>
      </c>
      <c r="K141">
        <v>4.94</v>
      </c>
      <c r="L141">
        <v>22.46</v>
      </c>
      <c r="M141">
        <v>45</v>
      </c>
      <c r="N141" s="3">
        <v>1010.7</v>
      </c>
      <c r="O141" s="1" t="s">
        <v>95</v>
      </c>
    </row>
    <row r="142" spans="1:15" ht="12.75">
      <c r="A142" t="s">
        <v>128</v>
      </c>
      <c r="B142">
        <v>92</v>
      </c>
      <c r="C142" s="2">
        <v>42762</v>
      </c>
      <c r="D142" t="str">
        <f>"004701593830"</f>
        <v>004701593830</v>
      </c>
      <c r="E142" s="2">
        <v>42688</v>
      </c>
      <c r="F142">
        <v>0</v>
      </c>
      <c r="G142" s="2">
        <v>42765</v>
      </c>
      <c r="H142" s="2">
        <v>42720</v>
      </c>
      <c r="I142" t="s">
        <v>185</v>
      </c>
      <c r="J142">
        <v>151.1</v>
      </c>
      <c r="K142">
        <v>27.25</v>
      </c>
      <c r="L142">
        <v>123.85</v>
      </c>
      <c r="M142">
        <v>45</v>
      </c>
      <c r="N142" s="3">
        <v>5573.25</v>
      </c>
      <c r="O142" s="1" t="s">
        <v>95</v>
      </c>
    </row>
    <row r="143" spans="1:15" ht="12.75">
      <c r="A143" t="s">
        <v>167</v>
      </c>
      <c r="B143">
        <v>236</v>
      </c>
      <c r="C143" s="2">
        <v>42780</v>
      </c>
      <c r="D143" t="str">
        <f>"5352"</f>
        <v>5352</v>
      </c>
      <c r="E143" s="2">
        <v>42706</v>
      </c>
      <c r="F143">
        <v>0</v>
      </c>
      <c r="G143" s="2">
        <v>42780</v>
      </c>
      <c r="H143" s="2">
        <v>42737</v>
      </c>
      <c r="I143" t="s">
        <v>189</v>
      </c>
      <c r="J143">
        <v>13.2</v>
      </c>
      <c r="K143">
        <v>2.38</v>
      </c>
      <c r="L143">
        <v>10.82</v>
      </c>
      <c r="M143">
        <v>43</v>
      </c>
      <c r="N143">
        <v>465.26</v>
      </c>
      <c r="O143" s="1" t="s">
        <v>0</v>
      </c>
    </row>
    <row r="144" spans="1:15" ht="12.75">
      <c r="A144" t="s">
        <v>1</v>
      </c>
      <c r="B144">
        <v>0</v>
      </c>
      <c r="D144" t="s">
        <v>2</v>
      </c>
      <c r="E144" s="2">
        <v>42695</v>
      </c>
      <c r="F144">
        <v>34</v>
      </c>
      <c r="G144" s="2">
        <v>42769</v>
      </c>
      <c r="H144" s="2">
        <v>42726</v>
      </c>
      <c r="I144" t="s">
        <v>185</v>
      </c>
      <c r="J144">
        <v>250</v>
      </c>
      <c r="K144">
        <v>0</v>
      </c>
      <c r="L144">
        <v>250</v>
      </c>
      <c r="M144">
        <v>43</v>
      </c>
      <c r="N144" s="3">
        <v>10750</v>
      </c>
      <c r="O144" s="1" t="s">
        <v>233</v>
      </c>
    </row>
    <row r="145" spans="1:15" ht="12.75">
      <c r="A145" t="s">
        <v>1</v>
      </c>
      <c r="B145">
        <v>0</v>
      </c>
      <c r="D145" t="s">
        <v>3</v>
      </c>
      <c r="E145" s="2">
        <v>42695</v>
      </c>
      <c r="F145">
        <v>33</v>
      </c>
      <c r="G145" s="2">
        <v>42769</v>
      </c>
      <c r="H145" s="2">
        <v>42726</v>
      </c>
      <c r="I145" t="s">
        <v>185</v>
      </c>
      <c r="J145">
        <v>370</v>
      </c>
      <c r="K145">
        <v>0</v>
      </c>
      <c r="L145">
        <v>370</v>
      </c>
      <c r="M145">
        <v>43</v>
      </c>
      <c r="N145" s="3">
        <v>15910</v>
      </c>
      <c r="O145" s="1" t="s">
        <v>186</v>
      </c>
    </row>
    <row r="146" spans="1:15" ht="12.75">
      <c r="A146" t="s">
        <v>128</v>
      </c>
      <c r="B146">
        <v>250</v>
      </c>
      <c r="C146" s="2">
        <v>42781</v>
      </c>
      <c r="D146" t="str">
        <f>"004701627796"</f>
        <v>004701627796</v>
      </c>
      <c r="E146" s="2">
        <v>42709</v>
      </c>
      <c r="F146">
        <v>0</v>
      </c>
      <c r="G146" s="2">
        <v>42782</v>
      </c>
      <c r="H146" s="2">
        <v>42740</v>
      </c>
      <c r="I146" t="s">
        <v>185</v>
      </c>
      <c r="J146">
        <v>49.64</v>
      </c>
      <c r="K146">
        <v>8.95</v>
      </c>
      <c r="L146">
        <v>40.69</v>
      </c>
      <c r="M146">
        <v>42</v>
      </c>
      <c r="N146" s="3">
        <v>1708.98</v>
      </c>
      <c r="O146" s="1" t="s">
        <v>95</v>
      </c>
    </row>
    <row r="147" spans="1:15" ht="12.75">
      <c r="A147" t="s">
        <v>128</v>
      </c>
      <c r="B147">
        <v>251</v>
      </c>
      <c r="C147" s="2">
        <v>42781</v>
      </c>
      <c r="D147" t="str">
        <f>"004701627797"</f>
        <v>004701627797</v>
      </c>
      <c r="E147" s="2">
        <v>42709</v>
      </c>
      <c r="F147">
        <v>0</v>
      </c>
      <c r="G147" s="2">
        <v>42782</v>
      </c>
      <c r="H147" s="2">
        <v>42740</v>
      </c>
      <c r="I147" t="s">
        <v>185</v>
      </c>
      <c r="J147">
        <v>49.68</v>
      </c>
      <c r="K147">
        <v>8.96</v>
      </c>
      <c r="L147">
        <v>40.72</v>
      </c>
      <c r="M147">
        <v>42</v>
      </c>
      <c r="N147" s="3">
        <v>1710.24</v>
      </c>
      <c r="O147" s="1" t="s">
        <v>95</v>
      </c>
    </row>
    <row r="148" spans="1:15" ht="12.75">
      <c r="A148" t="s">
        <v>128</v>
      </c>
      <c r="B148">
        <v>253</v>
      </c>
      <c r="C148" s="2">
        <v>42782</v>
      </c>
      <c r="D148" t="str">
        <f>"004701629172"</f>
        <v>004701629172</v>
      </c>
      <c r="E148" s="2">
        <v>42709</v>
      </c>
      <c r="F148">
        <v>0</v>
      </c>
      <c r="G148" s="2">
        <v>42782</v>
      </c>
      <c r="H148" s="2">
        <v>42740</v>
      </c>
      <c r="I148" t="s">
        <v>185</v>
      </c>
      <c r="J148">
        <v>350.3</v>
      </c>
      <c r="K148">
        <v>63.17</v>
      </c>
      <c r="L148">
        <v>287.13</v>
      </c>
      <c r="M148">
        <v>42</v>
      </c>
      <c r="N148" s="3">
        <v>12059.46</v>
      </c>
      <c r="O148" s="1" t="s">
        <v>95</v>
      </c>
    </row>
    <row r="149" spans="1:15" ht="12.75">
      <c r="A149" t="s">
        <v>128</v>
      </c>
      <c r="B149">
        <v>252</v>
      </c>
      <c r="C149" s="2">
        <v>42781</v>
      </c>
      <c r="D149" t="str">
        <f>"004701627795"</f>
        <v>004701627795</v>
      </c>
      <c r="E149" s="2">
        <v>42709</v>
      </c>
      <c r="F149">
        <v>0</v>
      </c>
      <c r="G149" s="2">
        <v>42782</v>
      </c>
      <c r="H149" s="2">
        <v>42740</v>
      </c>
      <c r="I149" t="s">
        <v>185</v>
      </c>
      <c r="J149">
        <v>50.69</v>
      </c>
      <c r="K149">
        <v>9.14</v>
      </c>
      <c r="L149">
        <v>41.55</v>
      </c>
      <c r="M149">
        <v>42</v>
      </c>
      <c r="N149" s="3">
        <v>1745.1</v>
      </c>
      <c r="O149" s="1" t="s">
        <v>95</v>
      </c>
    </row>
    <row r="150" spans="1:15" ht="12.75">
      <c r="A150" t="s">
        <v>4</v>
      </c>
      <c r="B150">
        <v>2</v>
      </c>
      <c r="C150" s="2">
        <v>42753</v>
      </c>
      <c r="D150" t="s">
        <v>5</v>
      </c>
      <c r="E150" s="2">
        <v>42677</v>
      </c>
      <c r="F150">
        <v>0</v>
      </c>
      <c r="G150" s="2">
        <v>42753</v>
      </c>
      <c r="H150" s="2">
        <v>42711</v>
      </c>
      <c r="I150" t="s">
        <v>185</v>
      </c>
      <c r="J150" s="3">
        <v>48846.83</v>
      </c>
      <c r="K150" s="3">
        <v>4440.62</v>
      </c>
      <c r="L150" s="3">
        <v>44406.21</v>
      </c>
      <c r="M150">
        <v>42</v>
      </c>
      <c r="N150" s="3">
        <v>1865060.82</v>
      </c>
      <c r="O150" s="1" t="s">
        <v>6</v>
      </c>
    </row>
    <row r="151" spans="1:15" ht="12.75">
      <c r="A151" t="s">
        <v>128</v>
      </c>
      <c r="B151">
        <v>253</v>
      </c>
      <c r="C151" s="2">
        <v>42782</v>
      </c>
      <c r="D151" t="str">
        <f>"004701650142"</f>
        <v>004701650142</v>
      </c>
      <c r="E151" s="2">
        <v>42711</v>
      </c>
      <c r="F151">
        <v>0</v>
      </c>
      <c r="G151" s="2">
        <v>42782</v>
      </c>
      <c r="H151" s="2">
        <v>42744</v>
      </c>
      <c r="I151" t="s">
        <v>185</v>
      </c>
      <c r="J151" s="3">
        <v>1015.88</v>
      </c>
      <c r="K151">
        <v>183.19</v>
      </c>
      <c r="L151">
        <v>832.69</v>
      </c>
      <c r="M151">
        <v>38</v>
      </c>
      <c r="N151" s="3">
        <v>31642.22</v>
      </c>
      <c r="O151" s="1" t="s">
        <v>95</v>
      </c>
    </row>
    <row r="152" spans="1:15" ht="12.75">
      <c r="A152" t="s">
        <v>128</v>
      </c>
      <c r="B152">
        <v>253</v>
      </c>
      <c r="C152" s="2">
        <v>42782</v>
      </c>
      <c r="D152" t="str">
        <f>"004701646430"</f>
        <v>004701646430</v>
      </c>
      <c r="E152" s="2">
        <v>42711</v>
      </c>
      <c r="F152">
        <v>0</v>
      </c>
      <c r="G152" s="2">
        <v>42782</v>
      </c>
      <c r="H152" s="2">
        <v>42744</v>
      </c>
      <c r="I152" t="s">
        <v>185</v>
      </c>
      <c r="J152">
        <v>977.58</v>
      </c>
      <c r="K152">
        <v>88.87</v>
      </c>
      <c r="L152">
        <v>888.71</v>
      </c>
      <c r="M152">
        <v>38</v>
      </c>
      <c r="N152" s="3">
        <v>33770.98</v>
      </c>
      <c r="O152" s="1" t="s">
        <v>95</v>
      </c>
    </row>
    <row r="153" spans="1:15" ht="12.75">
      <c r="A153" t="s">
        <v>128</v>
      </c>
      <c r="B153">
        <v>250</v>
      </c>
      <c r="C153" s="2">
        <v>42781</v>
      </c>
      <c r="D153" t="str">
        <f>"004701646428"</f>
        <v>004701646428</v>
      </c>
      <c r="E153" s="2">
        <v>42711</v>
      </c>
      <c r="F153">
        <v>0</v>
      </c>
      <c r="G153" s="2">
        <v>42782</v>
      </c>
      <c r="H153" s="2">
        <v>42744</v>
      </c>
      <c r="I153" t="s">
        <v>185</v>
      </c>
      <c r="J153">
        <v>113.3</v>
      </c>
      <c r="K153">
        <v>10.3</v>
      </c>
      <c r="L153">
        <v>103</v>
      </c>
      <c r="M153">
        <v>38</v>
      </c>
      <c r="N153" s="3">
        <v>3914</v>
      </c>
      <c r="O153" s="1" t="s">
        <v>95</v>
      </c>
    </row>
    <row r="154" spans="1:15" ht="12.75">
      <c r="A154" t="s">
        <v>128</v>
      </c>
      <c r="B154">
        <v>253</v>
      </c>
      <c r="C154" s="2">
        <v>42782</v>
      </c>
      <c r="D154" t="str">
        <f>"004701636587"</f>
        <v>004701636587</v>
      </c>
      <c r="E154" s="2">
        <v>42711</v>
      </c>
      <c r="F154">
        <v>0</v>
      </c>
      <c r="G154" s="2">
        <v>42782</v>
      </c>
      <c r="H154" s="2">
        <v>42744</v>
      </c>
      <c r="I154" t="s">
        <v>185</v>
      </c>
      <c r="J154">
        <v>131.35</v>
      </c>
      <c r="K154">
        <v>23.69</v>
      </c>
      <c r="L154">
        <v>107.66</v>
      </c>
      <c r="M154">
        <v>38</v>
      </c>
      <c r="N154" s="3">
        <v>4091.08</v>
      </c>
      <c r="O154" s="1" t="s">
        <v>95</v>
      </c>
    </row>
    <row r="155" spans="1:15" ht="12.75">
      <c r="A155" t="s">
        <v>128</v>
      </c>
      <c r="B155">
        <v>251</v>
      </c>
      <c r="C155" s="2">
        <v>42781</v>
      </c>
      <c r="D155" t="str">
        <f>"004701646429"</f>
        <v>004701646429</v>
      </c>
      <c r="E155" s="2">
        <v>42711</v>
      </c>
      <c r="F155">
        <v>0</v>
      </c>
      <c r="G155" s="2">
        <v>42782</v>
      </c>
      <c r="H155" s="2">
        <v>42744</v>
      </c>
      <c r="I155" t="s">
        <v>185</v>
      </c>
      <c r="J155">
        <v>349.55</v>
      </c>
      <c r="K155">
        <v>31.78</v>
      </c>
      <c r="L155">
        <v>317.77</v>
      </c>
      <c r="M155">
        <v>38</v>
      </c>
      <c r="N155" s="3">
        <v>12075.26</v>
      </c>
      <c r="O155" s="1" t="s">
        <v>95</v>
      </c>
    </row>
    <row r="156" spans="1:15" ht="12.75">
      <c r="A156" t="s">
        <v>124</v>
      </c>
      <c r="B156">
        <v>336</v>
      </c>
      <c r="C156" s="2">
        <v>42804</v>
      </c>
      <c r="D156" t="s">
        <v>7</v>
      </c>
      <c r="E156" s="2">
        <v>42735</v>
      </c>
      <c r="F156">
        <v>0</v>
      </c>
      <c r="G156" s="2">
        <v>42804</v>
      </c>
      <c r="H156" s="2">
        <v>42766</v>
      </c>
      <c r="I156" t="s">
        <v>189</v>
      </c>
      <c r="J156" s="3">
        <v>4345.23</v>
      </c>
      <c r="K156">
        <v>395.02</v>
      </c>
      <c r="L156" s="3">
        <v>3950.21</v>
      </c>
      <c r="M156">
        <v>38</v>
      </c>
      <c r="N156" s="3">
        <v>150107.98</v>
      </c>
      <c r="O156" s="1" t="s">
        <v>203</v>
      </c>
    </row>
    <row r="157" spans="1:15" ht="12.75">
      <c r="A157" t="s">
        <v>150</v>
      </c>
      <c r="B157">
        <v>116</v>
      </c>
      <c r="C157" s="2">
        <v>42766</v>
      </c>
      <c r="D157" t="s">
        <v>8</v>
      </c>
      <c r="E157" s="2">
        <v>42657</v>
      </c>
      <c r="F157">
        <v>0</v>
      </c>
      <c r="G157" s="2">
        <v>42767</v>
      </c>
      <c r="H157" s="2">
        <v>42731</v>
      </c>
      <c r="I157" t="s">
        <v>189</v>
      </c>
      <c r="J157">
        <v>307.5</v>
      </c>
      <c r="K157">
        <v>55.45</v>
      </c>
      <c r="L157">
        <v>252.05</v>
      </c>
      <c r="M157">
        <v>36</v>
      </c>
      <c r="N157" s="3">
        <v>9073.8</v>
      </c>
      <c r="O157" s="1" t="s">
        <v>186</v>
      </c>
    </row>
    <row r="158" spans="1:15" ht="12.75">
      <c r="A158" t="s">
        <v>150</v>
      </c>
      <c r="B158">
        <v>116</v>
      </c>
      <c r="C158" s="2">
        <v>42766</v>
      </c>
      <c r="D158" t="s">
        <v>8</v>
      </c>
      <c r="E158" s="2">
        <v>42657</v>
      </c>
      <c r="F158">
        <v>0</v>
      </c>
      <c r="G158" s="2">
        <v>42767</v>
      </c>
      <c r="H158" s="2">
        <v>42731</v>
      </c>
      <c r="I158" t="s">
        <v>189</v>
      </c>
      <c r="J158">
        <v>673.32</v>
      </c>
      <c r="K158">
        <v>0</v>
      </c>
      <c r="L158">
        <v>673.32</v>
      </c>
      <c r="M158">
        <v>36</v>
      </c>
      <c r="N158" s="3">
        <v>24239.52</v>
      </c>
      <c r="O158" s="1" t="s">
        <v>186</v>
      </c>
    </row>
    <row r="159" spans="1:15" ht="12.75">
      <c r="A159" t="s">
        <v>9</v>
      </c>
      <c r="B159">
        <v>0</v>
      </c>
      <c r="D159" t="s">
        <v>10</v>
      </c>
      <c r="E159" s="2">
        <v>42688</v>
      </c>
      <c r="F159">
        <v>43</v>
      </c>
      <c r="G159" s="2">
        <v>42769</v>
      </c>
      <c r="H159" s="2">
        <v>42733</v>
      </c>
      <c r="I159" t="s">
        <v>185</v>
      </c>
      <c r="J159">
        <v>220</v>
      </c>
      <c r="K159">
        <v>0</v>
      </c>
      <c r="L159">
        <v>220</v>
      </c>
      <c r="M159">
        <v>36</v>
      </c>
      <c r="N159" s="3">
        <v>7920</v>
      </c>
      <c r="O159" s="1" t="s">
        <v>190</v>
      </c>
    </row>
    <row r="160" spans="1:15" ht="12.75">
      <c r="A160" t="s">
        <v>150</v>
      </c>
      <c r="B160">
        <v>465</v>
      </c>
      <c r="C160" s="2">
        <v>42816</v>
      </c>
      <c r="D160" t="s">
        <v>11</v>
      </c>
      <c r="E160" s="2">
        <v>42719</v>
      </c>
      <c r="F160">
        <v>0</v>
      </c>
      <c r="G160" s="2">
        <v>42825</v>
      </c>
      <c r="H160" s="2">
        <v>42790</v>
      </c>
      <c r="I160" t="s">
        <v>189</v>
      </c>
      <c r="J160">
        <v>982.71</v>
      </c>
      <c r="K160">
        <v>55.79</v>
      </c>
      <c r="L160">
        <v>926.92</v>
      </c>
      <c r="M160">
        <v>35</v>
      </c>
      <c r="N160" s="3">
        <v>32442.2</v>
      </c>
      <c r="O160" s="1" t="s">
        <v>186</v>
      </c>
    </row>
    <row r="161" spans="1:15" ht="12.75">
      <c r="A161" t="s">
        <v>128</v>
      </c>
      <c r="B161">
        <v>253</v>
      </c>
      <c r="C161" s="2">
        <v>42782</v>
      </c>
      <c r="D161" t="str">
        <f>"004701659868"</f>
        <v>004701659868</v>
      </c>
      <c r="E161" s="2">
        <v>42714</v>
      </c>
      <c r="F161">
        <v>0</v>
      </c>
      <c r="G161" s="2">
        <v>42782</v>
      </c>
      <c r="H161" s="2">
        <v>42747</v>
      </c>
      <c r="I161" t="s">
        <v>185</v>
      </c>
      <c r="J161">
        <v>37.73</v>
      </c>
      <c r="K161">
        <v>6.8</v>
      </c>
      <c r="L161">
        <v>30.93</v>
      </c>
      <c r="M161">
        <v>35</v>
      </c>
      <c r="N161" s="3">
        <v>1082.55</v>
      </c>
      <c r="O161" s="1" t="s">
        <v>95</v>
      </c>
    </row>
    <row r="162" spans="1:15" ht="12.75">
      <c r="A162" t="s">
        <v>164</v>
      </c>
      <c r="B162">
        <v>0</v>
      </c>
      <c r="D162" t="s">
        <v>165</v>
      </c>
      <c r="E162" s="2">
        <v>42643</v>
      </c>
      <c r="F162">
        <v>38</v>
      </c>
      <c r="G162" s="2">
        <v>42769</v>
      </c>
      <c r="H162" s="2">
        <v>42735</v>
      </c>
      <c r="I162" t="s">
        <v>189</v>
      </c>
      <c r="J162">
        <v>228.67</v>
      </c>
      <c r="K162">
        <v>41.24</v>
      </c>
      <c r="L162">
        <v>187.43</v>
      </c>
      <c r="M162">
        <v>34</v>
      </c>
      <c r="N162" s="3">
        <v>6372.62</v>
      </c>
      <c r="O162" s="1" t="s">
        <v>12</v>
      </c>
    </row>
    <row r="163" spans="1:15" ht="12.75">
      <c r="A163" t="s">
        <v>1</v>
      </c>
      <c r="B163">
        <v>0</v>
      </c>
      <c r="D163" t="s">
        <v>13</v>
      </c>
      <c r="E163" s="2">
        <v>42704</v>
      </c>
      <c r="F163">
        <v>27</v>
      </c>
      <c r="G163" s="2">
        <v>42769</v>
      </c>
      <c r="H163" s="2">
        <v>42735</v>
      </c>
      <c r="I163" t="s">
        <v>185</v>
      </c>
      <c r="J163">
        <v>250</v>
      </c>
      <c r="K163">
        <v>0</v>
      </c>
      <c r="L163">
        <v>250</v>
      </c>
      <c r="M163">
        <v>34</v>
      </c>
      <c r="N163" s="3">
        <v>8500</v>
      </c>
      <c r="O163" s="1" t="s">
        <v>233</v>
      </c>
    </row>
    <row r="164" spans="1:15" ht="12.75">
      <c r="A164" t="s">
        <v>128</v>
      </c>
      <c r="B164">
        <v>253</v>
      </c>
      <c r="C164" s="2">
        <v>42782</v>
      </c>
      <c r="D164" t="str">
        <f>"004701731957"</f>
        <v>004701731957</v>
      </c>
      <c r="E164" s="2">
        <v>42718</v>
      </c>
      <c r="F164">
        <v>0</v>
      </c>
      <c r="G164" s="2">
        <v>42782</v>
      </c>
      <c r="H164" s="2">
        <v>42749</v>
      </c>
      <c r="I164" t="s">
        <v>185</v>
      </c>
      <c r="J164">
        <v>72.26</v>
      </c>
      <c r="K164">
        <v>13.03</v>
      </c>
      <c r="L164">
        <v>59.23</v>
      </c>
      <c r="M164">
        <v>33</v>
      </c>
      <c r="N164" s="3">
        <v>1954.59</v>
      </c>
      <c r="O164" s="1" t="s">
        <v>95</v>
      </c>
    </row>
    <row r="165" spans="1:15" ht="12.75">
      <c r="A165" t="s">
        <v>128</v>
      </c>
      <c r="B165">
        <v>253</v>
      </c>
      <c r="C165" s="2">
        <v>42782</v>
      </c>
      <c r="D165" t="str">
        <f>"004701718434"</f>
        <v>004701718434</v>
      </c>
      <c r="E165" s="2">
        <v>42718</v>
      </c>
      <c r="F165">
        <v>0</v>
      </c>
      <c r="G165" s="2">
        <v>42782</v>
      </c>
      <c r="H165" s="2">
        <v>42749</v>
      </c>
      <c r="I165" t="s">
        <v>185</v>
      </c>
      <c r="J165">
        <v>128.67</v>
      </c>
      <c r="K165">
        <v>23.2</v>
      </c>
      <c r="L165">
        <v>105.47</v>
      </c>
      <c r="M165">
        <v>33</v>
      </c>
      <c r="N165" s="3">
        <v>3480.51</v>
      </c>
      <c r="O165" s="1" t="s">
        <v>95</v>
      </c>
    </row>
    <row r="166" spans="1:15" ht="12.75">
      <c r="A166" t="s">
        <v>128</v>
      </c>
      <c r="B166">
        <v>253</v>
      </c>
      <c r="C166" s="2">
        <v>42782</v>
      </c>
      <c r="D166" t="str">
        <f>"004701729187"</f>
        <v>004701729187</v>
      </c>
      <c r="E166" s="2">
        <v>42718</v>
      </c>
      <c r="F166">
        <v>0</v>
      </c>
      <c r="G166" s="2">
        <v>42782</v>
      </c>
      <c r="H166" s="2">
        <v>42749</v>
      </c>
      <c r="I166" t="s">
        <v>185</v>
      </c>
      <c r="J166">
        <v>27.4</v>
      </c>
      <c r="K166">
        <v>4.94</v>
      </c>
      <c r="L166">
        <v>22.46</v>
      </c>
      <c r="M166">
        <v>33</v>
      </c>
      <c r="N166">
        <v>741.18</v>
      </c>
      <c r="O166" s="1" t="s">
        <v>95</v>
      </c>
    </row>
    <row r="167" spans="1:15" ht="12.75">
      <c r="A167" t="s">
        <v>14</v>
      </c>
      <c r="B167">
        <v>241</v>
      </c>
      <c r="C167" s="2">
        <v>42780</v>
      </c>
      <c r="D167" t="s">
        <v>15</v>
      </c>
      <c r="E167" s="2">
        <v>42717</v>
      </c>
      <c r="F167">
        <v>0</v>
      </c>
      <c r="G167" s="2">
        <v>42780</v>
      </c>
      <c r="H167" s="2">
        <v>42747</v>
      </c>
      <c r="I167" t="s">
        <v>185</v>
      </c>
      <c r="J167">
        <v>108.2</v>
      </c>
      <c r="K167">
        <v>19.51</v>
      </c>
      <c r="L167">
        <v>88.69</v>
      </c>
      <c r="M167">
        <v>33</v>
      </c>
      <c r="N167" s="3">
        <v>2926.77</v>
      </c>
      <c r="O167" s="1" t="s">
        <v>16</v>
      </c>
    </row>
    <row r="168" spans="1:15" ht="12.75">
      <c r="A168" t="s">
        <v>167</v>
      </c>
      <c r="B168">
        <v>0</v>
      </c>
      <c r="D168" t="str">
        <f>"5352"</f>
        <v>5352</v>
      </c>
      <c r="E168" s="2">
        <v>42706</v>
      </c>
      <c r="F168">
        <v>28</v>
      </c>
      <c r="G168" s="2">
        <v>42769</v>
      </c>
      <c r="H168" s="2">
        <v>42737</v>
      </c>
      <c r="I168" t="s">
        <v>189</v>
      </c>
      <c r="J168">
        <v>60</v>
      </c>
      <c r="K168">
        <v>10.82</v>
      </c>
      <c r="L168">
        <v>49.18</v>
      </c>
      <c r="M168">
        <v>32</v>
      </c>
      <c r="N168" s="3">
        <v>1573.76</v>
      </c>
      <c r="O168" s="1" t="s">
        <v>17</v>
      </c>
    </row>
    <row r="169" spans="1:15" ht="12.75">
      <c r="A169" t="s">
        <v>18</v>
      </c>
      <c r="B169">
        <v>5</v>
      </c>
      <c r="C169" s="2">
        <v>42753</v>
      </c>
      <c r="D169" t="s">
        <v>19</v>
      </c>
      <c r="E169" s="2">
        <v>42690</v>
      </c>
      <c r="F169">
        <v>0</v>
      </c>
      <c r="G169" s="2">
        <v>42753</v>
      </c>
      <c r="H169" s="2">
        <v>42721</v>
      </c>
      <c r="I169" t="s">
        <v>185</v>
      </c>
      <c r="J169" s="3">
        <v>1812.72</v>
      </c>
      <c r="K169">
        <v>69.72</v>
      </c>
      <c r="L169" s="3">
        <v>1743</v>
      </c>
      <c r="M169">
        <v>32</v>
      </c>
      <c r="N169" s="3">
        <v>55776</v>
      </c>
      <c r="O169" s="1" t="s">
        <v>20</v>
      </c>
    </row>
    <row r="170" spans="1:15" ht="12.75">
      <c r="A170" t="s">
        <v>21</v>
      </c>
      <c r="B170">
        <v>311</v>
      </c>
      <c r="C170" s="2">
        <v>42789</v>
      </c>
      <c r="D170" t="s">
        <v>93</v>
      </c>
      <c r="E170" s="2">
        <v>42728</v>
      </c>
      <c r="F170">
        <v>0</v>
      </c>
      <c r="G170" s="2">
        <v>42789</v>
      </c>
      <c r="H170" s="2">
        <v>42758</v>
      </c>
      <c r="I170" t="s">
        <v>189</v>
      </c>
      <c r="J170" s="3">
        <v>1100</v>
      </c>
      <c r="K170">
        <v>0</v>
      </c>
      <c r="L170" s="3">
        <v>1100</v>
      </c>
      <c r="M170">
        <v>31</v>
      </c>
      <c r="N170" s="3">
        <v>34100</v>
      </c>
      <c r="O170" s="1" t="s">
        <v>82</v>
      </c>
    </row>
    <row r="171" spans="1:15" ht="12.75">
      <c r="A171" t="s">
        <v>135</v>
      </c>
      <c r="B171">
        <v>109</v>
      </c>
      <c r="C171" s="2">
        <v>42762</v>
      </c>
      <c r="D171" t="s">
        <v>22</v>
      </c>
      <c r="E171" s="2">
        <v>42698</v>
      </c>
      <c r="F171">
        <v>0</v>
      </c>
      <c r="G171" s="2">
        <v>42765</v>
      </c>
      <c r="H171" s="2">
        <v>42735</v>
      </c>
      <c r="I171" t="s">
        <v>189</v>
      </c>
      <c r="J171">
        <v>561.2</v>
      </c>
      <c r="K171">
        <v>101.2</v>
      </c>
      <c r="L171">
        <v>460</v>
      </c>
      <c r="M171">
        <v>30</v>
      </c>
      <c r="N171" s="3">
        <v>13800</v>
      </c>
      <c r="O171" s="1" t="s">
        <v>105</v>
      </c>
    </row>
    <row r="172" spans="1:15" ht="12.75">
      <c r="A172" t="s">
        <v>204</v>
      </c>
      <c r="B172">
        <v>451</v>
      </c>
      <c r="C172" s="2">
        <v>42816</v>
      </c>
      <c r="D172" t="str">
        <f>"43"</f>
        <v>43</v>
      </c>
      <c r="E172" s="2">
        <v>42747</v>
      </c>
      <c r="F172">
        <v>0</v>
      </c>
      <c r="G172" s="2">
        <v>42825</v>
      </c>
      <c r="H172" s="2">
        <v>42795</v>
      </c>
      <c r="I172" t="s">
        <v>189</v>
      </c>
      <c r="J172" s="3">
        <v>4017.71</v>
      </c>
      <c r="K172">
        <v>154.53</v>
      </c>
      <c r="L172" s="3">
        <v>3863.18</v>
      </c>
      <c r="M172">
        <v>30</v>
      </c>
      <c r="N172" s="3">
        <v>115895.4</v>
      </c>
      <c r="O172" s="1" t="s">
        <v>107</v>
      </c>
    </row>
    <row r="173" spans="1:15" ht="12.75">
      <c r="A173" t="s">
        <v>128</v>
      </c>
      <c r="B173">
        <v>353</v>
      </c>
      <c r="C173" s="2">
        <v>42808</v>
      </c>
      <c r="D173" t="str">
        <f>"004800011371"</f>
        <v>004800011371</v>
      </c>
      <c r="E173" s="2">
        <v>42743</v>
      </c>
      <c r="F173">
        <v>0</v>
      </c>
      <c r="G173" s="2">
        <v>42808</v>
      </c>
      <c r="H173" s="2">
        <v>42778</v>
      </c>
      <c r="I173" t="s">
        <v>185</v>
      </c>
      <c r="J173">
        <v>462.62</v>
      </c>
      <c r="K173">
        <v>42.06</v>
      </c>
      <c r="L173">
        <v>420.56</v>
      </c>
      <c r="M173">
        <v>30</v>
      </c>
      <c r="N173" s="3">
        <v>12616.8</v>
      </c>
      <c r="O173" s="1" t="s">
        <v>95</v>
      </c>
    </row>
    <row r="174" spans="1:15" ht="12.75">
      <c r="A174" t="s">
        <v>128</v>
      </c>
      <c r="B174">
        <v>350</v>
      </c>
      <c r="C174" s="2">
        <v>42808</v>
      </c>
      <c r="D174" t="str">
        <f>"004800011372"</f>
        <v>004800011372</v>
      </c>
      <c r="E174" s="2">
        <v>42743</v>
      </c>
      <c r="F174">
        <v>0</v>
      </c>
      <c r="G174" s="2">
        <v>42808</v>
      </c>
      <c r="H174" s="2">
        <v>42778</v>
      </c>
      <c r="I174" t="s">
        <v>185</v>
      </c>
      <c r="J174">
        <v>367.83</v>
      </c>
      <c r="K174">
        <v>33.44</v>
      </c>
      <c r="L174">
        <v>334.39</v>
      </c>
      <c r="M174">
        <v>30</v>
      </c>
      <c r="N174" s="3">
        <v>10031.7</v>
      </c>
      <c r="O174" s="1" t="s">
        <v>95</v>
      </c>
    </row>
    <row r="175" spans="1:15" ht="12.75">
      <c r="A175" t="s">
        <v>128</v>
      </c>
      <c r="B175">
        <v>352</v>
      </c>
      <c r="C175" s="2">
        <v>42808</v>
      </c>
      <c r="D175" t="str">
        <f>"004800011379"</f>
        <v>004800011379</v>
      </c>
      <c r="E175" s="2">
        <v>42743</v>
      </c>
      <c r="F175">
        <v>0</v>
      </c>
      <c r="G175" s="2">
        <v>42808</v>
      </c>
      <c r="H175" s="2">
        <v>42778</v>
      </c>
      <c r="I175" t="s">
        <v>185</v>
      </c>
      <c r="J175">
        <v>523.12</v>
      </c>
      <c r="K175">
        <v>47.56</v>
      </c>
      <c r="L175">
        <v>475.56</v>
      </c>
      <c r="M175">
        <v>30</v>
      </c>
      <c r="N175" s="3">
        <v>14266.8</v>
      </c>
      <c r="O175" s="1" t="s">
        <v>95</v>
      </c>
    </row>
    <row r="176" spans="1:15" ht="12.75">
      <c r="A176" t="s">
        <v>128</v>
      </c>
      <c r="B176">
        <v>350</v>
      </c>
      <c r="C176" s="2">
        <v>42808</v>
      </c>
      <c r="D176" t="str">
        <f>"004800004576"</f>
        <v>004800004576</v>
      </c>
      <c r="E176" s="2">
        <v>42743</v>
      </c>
      <c r="F176">
        <v>0</v>
      </c>
      <c r="G176" s="2">
        <v>42808</v>
      </c>
      <c r="H176" s="2">
        <v>42778</v>
      </c>
      <c r="I176" t="s">
        <v>185</v>
      </c>
      <c r="J176">
        <v>100.55</v>
      </c>
      <c r="K176">
        <v>18.13</v>
      </c>
      <c r="L176">
        <v>82.42</v>
      </c>
      <c r="M176">
        <v>30</v>
      </c>
      <c r="N176" s="3">
        <v>2472.6</v>
      </c>
      <c r="O176" s="1" t="s">
        <v>95</v>
      </c>
    </row>
    <row r="177" spans="1:15" ht="12.75">
      <c r="A177" t="s">
        <v>128</v>
      </c>
      <c r="B177">
        <v>353</v>
      </c>
      <c r="C177" s="2">
        <v>42808</v>
      </c>
      <c r="D177" t="str">
        <f>"004800011373"</f>
        <v>004800011373</v>
      </c>
      <c r="E177" s="2">
        <v>42743</v>
      </c>
      <c r="F177">
        <v>0</v>
      </c>
      <c r="G177" s="2">
        <v>42808</v>
      </c>
      <c r="H177" s="2">
        <v>42778</v>
      </c>
      <c r="I177" t="s">
        <v>185</v>
      </c>
      <c r="J177">
        <v>415.64</v>
      </c>
      <c r="K177">
        <v>37.79</v>
      </c>
      <c r="L177">
        <v>377.85</v>
      </c>
      <c r="M177">
        <v>30</v>
      </c>
      <c r="N177" s="3">
        <v>11335.5</v>
      </c>
      <c r="O177" s="1" t="s">
        <v>95</v>
      </c>
    </row>
    <row r="178" spans="1:15" ht="12.75">
      <c r="A178" t="s">
        <v>128</v>
      </c>
      <c r="B178">
        <v>351</v>
      </c>
      <c r="C178" s="2">
        <v>42808</v>
      </c>
      <c r="D178" t="str">
        <f>"004800011376"</f>
        <v>004800011376</v>
      </c>
      <c r="E178" s="2">
        <v>42743</v>
      </c>
      <c r="F178">
        <v>0</v>
      </c>
      <c r="G178" s="2">
        <v>42808</v>
      </c>
      <c r="H178" s="2">
        <v>42778</v>
      </c>
      <c r="I178" t="s">
        <v>185</v>
      </c>
      <c r="J178">
        <v>182.34</v>
      </c>
      <c r="K178">
        <v>16.58</v>
      </c>
      <c r="L178">
        <v>165.76</v>
      </c>
      <c r="M178">
        <v>30</v>
      </c>
      <c r="N178" s="3">
        <v>4972.8</v>
      </c>
      <c r="O178" s="1" t="s">
        <v>95</v>
      </c>
    </row>
    <row r="179" spans="1:15" ht="12.75">
      <c r="A179" t="s">
        <v>128</v>
      </c>
      <c r="B179">
        <v>350</v>
      </c>
      <c r="C179" s="2">
        <v>42808</v>
      </c>
      <c r="D179" t="str">
        <f>"004800011375"</f>
        <v>004800011375</v>
      </c>
      <c r="E179" s="2">
        <v>42743</v>
      </c>
      <c r="F179">
        <v>0</v>
      </c>
      <c r="G179" s="2">
        <v>42808</v>
      </c>
      <c r="H179" s="2">
        <v>42778</v>
      </c>
      <c r="I179" t="s">
        <v>185</v>
      </c>
      <c r="J179">
        <v>92.49</v>
      </c>
      <c r="K179">
        <v>8.41</v>
      </c>
      <c r="L179">
        <v>84.08</v>
      </c>
      <c r="M179">
        <v>30</v>
      </c>
      <c r="N179" s="3">
        <v>2522.4</v>
      </c>
      <c r="O179" s="1" t="s">
        <v>95</v>
      </c>
    </row>
    <row r="180" spans="1:15" ht="12.75">
      <c r="A180" t="s">
        <v>128</v>
      </c>
      <c r="B180">
        <v>354</v>
      </c>
      <c r="C180" s="2">
        <v>42808</v>
      </c>
      <c r="D180" t="str">
        <f>"004800011374"</f>
        <v>004800011374</v>
      </c>
      <c r="E180" s="2">
        <v>42743</v>
      </c>
      <c r="F180">
        <v>0</v>
      </c>
      <c r="G180" s="2">
        <v>42808</v>
      </c>
      <c r="H180" s="2">
        <v>42778</v>
      </c>
      <c r="I180" t="s">
        <v>185</v>
      </c>
      <c r="J180">
        <v>391.03</v>
      </c>
      <c r="K180">
        <v>35.55</v>
      </c>
      <c r="L180">
        <v>355.48</v>
      </c>
      <c r="M180">
        <v>30</v>
      </c>
      <c r="N180" s="3">
        <v>10664.4</v>
      </c>
      <c r="O180" s="1" t="s">
        <v>95</v>
      </c>
    </row>
    <row r="181" spans="1:15" ht="12.75">
      <c r="A181" t="s">
        <v>128</v>
      </c>
      <c r="B181">
        <v>352</v>
      </c>
      <c r="C181" s="2">
        <v>42808</v>
      </c>
      <c r="D181" t="str">
        <f>"004800011378"</f>
        <v>004800011378</v>
      </c>
      <c r="E181" s="2">
        <v>42743</v>
      </c>
      <c r="F181">
        <v>0</v>
      </c>
      <c r="G181" s="2">
        <v>42808</v>
      </c>
      <c r="H181" s="2">
        <v>42778</v>
      </c>
      <c r="I181" t="s">
        <v>185</v>
      </c>
      <c r="J181">
        <v>933.72</v>
      </c>
      <c r="K181">
        <v>84.88</v>
      </c>
      <c r="L181">
        <v>848.84</v>
      </c>
      <c r="M181">
        <v>30</v>
      </c>
      <c r="N181" s="3">
        <v>25465.2</v>
      </c>
      <c r="O181" s="1" t="s">
        <v>95</v>
      </c>
    </row>
    <row r="182" spans="1:15" ht="12.75">
      <c r="A182" t="s">
        <v>128</v>
      </c>
      <c r="B182">
        <v>350</v>
      </c>
      <c r="C182" s="2">
        <v>42808</v>
      </c>
      <c r="D182" t="str">
        <f>"004800011380"</f>
        <v>004800011380</v>
      </c>
      <c r="E182" s="2">
        <v>42743</v>
      </c>
      <c r="F182">
        <v>0</v>
      </c>
      <c r="G182" s="2">
        <v>42808</v>
      </c>
      <c r="H182" s="2">
        <v>42778</v>
      </c>
      <c r="I182" t="s">
        <v>185</v>
      </c>
      <c r="J182" s="3">
        <v>1303.74</v>
      </c>
      <c r="K182">
        <v>118.52</v>
      </c>
      <c r="L182" s="3">
        <v>1185.22</v>
      </c>
      <c r="M182">
        <v>30</v>
      </c>
      <c r="N182" s="3">
        <v>35556.6</v>
      </c>
      <c r="O182" s="1" t="s">
        <v>95</v>
      </c>
    </row>
    <row r="183" spans="1:15" ht="12.75">
      <c r="A183" t="s">
        <v>128</v>
      </c>
      <c r="B183">
        <v>350</v>
      </c>
      <c r="C183" s="2">
        <v>42808</v>
      </c>
      <c r="D183" t="str">
        <f>"004800010708"</f>
        <v>004800010708</v>
      </c>
      <c r="E183" s="2">
        <v>42743</v>
      </c>
      <c r="F183">
        <v>0</v>
      </c>
      <c r="G183" s="2">
        <v>42808</v>
      </c>
      <c r="H183" s="2">
        <v>42778</v>
      </c>
      <c r="I183" t="s">
        <v>185</v>
      </c>
      <c r="J183">
        <v>133.22</v>
      </c>
      <c r="K183">
        <v>24.02</v>
      </c>
      <c r="L183">
        <v>109.2</v>
      </c>
      <c r="M183">
        <v>30</v>
      </c>
      <c r="N183" s="3">
        <v>3276</v>
      </c>
      <c r="O183" s="1" t="s">
        <v>95</v>
      </c>
    </row>
    <row r="184" spans="1:15" ht="12.75">
      <c r="A184" t="s">
        <v>128</v>
      </c>
      <c r="B184">
        <v>350</v>
      </c>
      <c r="C184" s="2">
        <v>42808</v>
      </c>
      <c r="D184" t="str">
        <f>"004800011377"</f>
        <v>004800011377</v>
      </c>
      <c r="E184" s="2">
        <v>42743</v>
      </c>
      <c r="F184">
        <v>0</v>
      </c>
      <c r="G184" s="2">
        <v>42808</v>
      </c>
      <c r="H184" s="2">
        <v>42778</v>
      </c>
      <c r="I184" t="s">
        <v>185</v>
      </c>
      <c r="J184">
        <v>35.61</v>
      </c>
      <c r="K184">
        <v>3.24</v>
      </c>
      <c r="L184">
        <v>32.37</v>
      </c>
      <c r="M184">
        <v>30</v>
      </c>
      <c r="N184">
        <v>971.1</v>
      </c>
      <c r="O184" s="1" t="s">
        <v>95</v>
      </c>
    </row>
    <row r="185" spans="1:15" ht="12.75">
      <c r="A185" t="s">
        <v>4</v>
      </c>
      <c r="B185">
        <v>339</v>
      </c>
      <c r="C185" s="2">
        <v>42804</v>
      </c>
      <c r="D185" t="s">
        <v>23</v>
      </c>
      <c r="E185" s="2">
        <v>42735</v>
      </c>
      <c r="F185">
        <v>0</v>
      </c>
      <c r="G185" s="2">
        <v>42804</v>
      </c>
      <c r="H185" s="2">
        <v>42774</v>
      </c>
      <c r="I185" t="s">
        <v>185</v>
      </c>
      <c r="J185" s="3">
        <v>48846.83</v>
      </c>
      <c r="K185" s="3">
        <v>4440.62</v>
      </c>
      <c r="L185" s="3">
        <v>44406.21</v>
      </c>
      <c r="M185">
        <v>30</v>
      </c>
      <c r="N185" s="3">
        <v>1332186.3</v>
      </c>
      <c r="O185" s="1" t="s">
        <v>6</v>
      </c>
    </row>
    <row r="186" spans="1:15" ht="12.75">
      <c r="A186" t="s">
        <v>24</v>
      </c>
      <c r="B186">
        <v>111</v>
      </c>
      <c r="C186" s="2">
        <v>42762</v>
      </c>
      <c r="D186" t="str">
        <f>"157"</f>
        <v>157</v>
      </c>
      <c r="E186" s="2">
        <v>42691</v>
      </c>
      <c r="F186">
        <v>0</v>
      </c>
      <c r="G186" s="2">
        <v>42765</v>
      </c>
      <c r="H186" s="2">
        <v>42735</v>
      </c>
      <c r="I186" t="s">
        <v>189</v>
      </c>
      <c r="J186">
        <v>407.47</v>
      </c>
      <c r="K186">
        <v>73.48</v>
      </c>
      <c r="L186">
        <v>333.99</v>
      </c>
      <c r="M186">
        <v>30</v>
      </c>
      <c r="N186" s="3">
        <v>10019.7</v>
      </c>
      <c r="O186" s="1" t="s">
        <v>25</v>
      </c>
    </row>
    <row r="187" spans="1:15" ht="12.75">
      <c r="A187" t="s">
        <v>128</v>
      </c>
      <c r="B187">
        <v>350</v>
      </c>
      <c r="C187" s="2">
        <v>42808</v>
      </c>
      <c r="D187" t="str">
        <f>"004800032155"</f>
        <v>004800032155</v>
      </c>
      <c r="E187" s="2">
        <v>42747</v>
      </c>
      <c r="F187">
        <v>0</v>
      </c>
      <c r="G187" s="2">
        <v>42808</v>
      </c>
      <c r="H187" s="2">
        <v>42779</v>
      </c>
      <c r="I187" t="s">
        <v>185</v>
      </c>
      <c r="J187">
        <v>41.15</v>
      </c>
      <c r="K187">
        <v>7.42</v>
      </c>
      <c r="L187">
        <v>33.73</v>
      </c>
      <c r="M187">
        <v>29</v>
      </c>
      <c r="N187">
        <v>978.17</v>
      </c>
      <c r="O187" s="1" t="s">
        <v>95</v>
      </c>
    </row>
    <row r="188" spans="1:15" ht="12.75">
      <c r="A188" t="s">
        <v>26</v>
      </c>
      <c r="B188">
        <v>372</v>
      </c>
      <c r="C188" s="2">
        <v>42809</v>
      </c>
      <c r="D188" t="s">
        <v>27</v>
      </c>
      <c r="E188" s="2">
        <v>42739</v>
      </c>
      <c r="F188">
        <v>0</v>
      </c>
      <c r="G188" s="2">
        <v>42810</v>
      </c>
      <c r="H188" s="2">
        <v>42781</v>
      </c>
      <c r="I188" t="s">
        <v>185</v>
      </c>
      <c r="J188">
        <v>352.18</v>
      </c>
      <c r="K188">
        <v>0</v>
      </c>
      <c r="L188">
        <v>352.18</v>
      </c>
      <c r="M188">
        <v>29</v>
      </c>
      <c r="N188" s="3">
        <v>10213.22</v>
      </c>
      <c r="O188" s="1" t="s">
        <v>28</v>
      </c>
    </row>
    <row r="189" spans="1:15" ht="12.75">
      <c r="A189" t="s">
        <v>26</v>
      </c>
      <c r="B189">
        <v>371</v>
      </c>
      <c r="C189" s="2">
        <v>42809</v>
      </c>
      <c r="D189" t="s">
        <v>27</v>
      </c>
      <c r="E189" s="2">
        <v>42739</v>
      </c>
      <c r="F189">
        <v>0</v>
      </c>
      <c r="G189" s="2">
        <v>42810</v>
      </c>
      <c r="H189" s="2">
        <v>42781</v>
      </c>
      <c r="I189" t="s">
        <v>185</v>
      </c>
      <c r="J189" s="3">
        <v>3861.55</v>
      </c>
      <c r="K189">
        <v>0</v>
      </c>
      <c r="L189" s="3">
        <v>3861.55</v>
      </c>
      <c r="M189">
        <v>29</v>
      </c>
      <c r="N189" s="3">
        <v>111984.95</v>
      </c>
      <c r="O189" s="1" t="s">
        <v>28</v>
      </c>
    </row>
    <row r="190" spans="1:15" ht="12.75">
      <c r="A190" t="s">
        <v>4</v>
      </c>
      <c r="B190">
        <v>175</v>
      </c>
      <c r="C190" s="2">
        <v>42774</v>
      </c>
      <c r="D190" t="s">
        <v>29</v>
      </c>
      <c r="E190" s="2">
        <v>42713</v>
      </c>
      <c r="F190">
        <v>0</v>
      </c>
      <c r="G190" s="2">
        <v>42774</v>
      </c>
      <c r="H190" s="2">
        <v>42746</v>
      </c>
      <c r="I190" t="s">
        <v>185</v>
      </c>
      <c r="J190" s="3">
        <v>48846.83</v>
      </c>
      <c r="K190" s="3">
        <v>4440.62</v>
      </c>
      <c r="L190" s="3">
        <v>44406.21</v>
      </c>
      <c r="M190">
        <v>28</v>
      </c>
      <c r="N190" s="3">
        <v>1243373.88</v>
      </c>
      <c r="O190" s="1" t="s">
        <v>6</v>
      </c>
    </row>
    <row r="191" spans="1:15" ht="12.75">
      <c r="A191" t="s">
        <v>128</v>
      </c>
      <c r="B191">
        <v>350</v>
      </c>
      <c r="C191" s="2">
        <v>42808</v>
      </c>
      <c r="D191" t="str">
        <f>"004800098971"</f>
        <v>004800098971</v>
      </c>
      <c r="E191" s="2">
        <v>42751</v>
      </c>
      <c r="F191">
        <v>0</v>
      </c>
      <c r="G191" s="2">
        <v>42808</v>
      </c>
      <c r="H191" s="2">
        <v>42783</v>
      </c>
      <c r="I191" t="s">
        <v>185</v>
      </c>
      <c r="J191">
        <v>27.4</v>
      </c>
      <c r="K191">
        <v>4.94</v>
      </c>
      <c r="L191">
        <v>22.46</v>
      </c>
      <c r="M191">
        <v>25</v>
      </c>
      <c r="N191">
        <v>561.5</v>
      </c>
      <c r="O191" s="1" t="s">
        <v>95</v>
      </c>
    </row>
    <row r="192" spans="1:15" ht="12.75">
      <c r="A192" t="s">
        <v>128</v>
      </c>
      <c r="B192">
        <v>350</v>
      </c>
      <c r="C192" s="2">
        <v>42808</v>
      </c>
      <c r="D192" t="str">
        <f>"004800095762"</f>
        <v>004800095762</v>
      </c>
      <c r="E192" s="2">
        <v>42751</v>
      </c>
      <c r="F192">
        <v>0</v>
      </c>
      <c r="G192" s="2">
        <v>42808</v>
      </c>
      <c r="H192" s="2">
        <v>42783</v>
      </c>
      <c r="I192" t="s">
        <v>185</v>
      </c>
      <c r="J192">
        <v>125.82</v>
      </c>
      <c r="K192">
        <v>22.69</v>
      </c>
      <c r="L192">
        <v>103.13</v>
      </c>
      <c r="M192">
        <v>25</v>
      </c>
      <c r="N192" s="3">
        <v>2578.25</v>
      </c>
      <c r="O192" s="1" t="s">
        <v>95</v>
      </c>
    </row>
    <row r="193" spans="1:15" ht="12.75">
      <c r="A193" t="s">
        <v>128</v>
      </c>
      <c r="B193">
        <v>350</v>
      </c>
      <c r="C193" s="2">
        <v>42808</v>
      </c>
      <c r="D193" t="str">
        <f>"004800102037"</f>
        <v>004800102037</v>
      </c>
      <c r="E193" s="2">
        <v>42751</v>
      </c>
      <c r="F193">
        <v>0</v>
      </c>
      <c r="G193" s="2">
        <v>42808</v>
      </c>
      <c r="H193" s="2">
        <v>42783</v>
      </c>
      <c r="I193" t="s">
        <v>185</v>
      </c>
      <c r="J193">
        <v>70.55</v>
      </c>
      <c r="K193">
        <v>12.72</v>
      </c>
      <c r="L193">
        <v>57.83</v>
      </c>
      <c r="M193">
        <v>25</v>
      </c>
      <c r="N193" s="3">
        <v>1445.75</v>
      </c>
      <c r="O193" s="1" t="s">
        <v>95</v>
      </c>
    </row>
    <row r="194" spans="1:15" ht="12.75">
      <c r="A194" t="s">
        <v>30</v>
      </c>
      <c r="B194">
        <v>343</v>
      </c>
      <c r="C194" s="2">
        <v>42804</v>
      </c>
      <c r="D194" t="s">
        <v>31</v>
      </c>
      <c r="E194" s="2">
        <v>42748</v>
      </c>
      <c r="F194">
        <v>0</v>
      </c>
      <c r="G194" s="2">
        <v>42804</v>
      </c>
      <c r="H194" s="2">
        <v>42779</v>
      </c>
      <c r="I194" t="s">
        <v>189</v>
      </c>
      <c r="J194">
        <v>837</v>
      </c>
      <c r="K194">
        <v>359.25</v>
      </c>
      <c r="L194">
        <v>477.75</v>
      </c>
      <c r="M194">
        <v>25</v>
      </c>
      <c r="N194" s="3">
        <v>11943.75</v>
      </c>
      <c r="O194" s="1" t="s">
        <v>233</v>
      </c>
    </row>
    <row r="195" spans="1:15" ht="12.75">
      <c r="A195" t="s">
        <v>30</v>
      </c>
      <c r="B195">
        <v>344</v>
      </c>
      <c r="C195" s="2">
        <v>42804</v>
      </c>
      <c r="D195" t="s">
        <v>31</v>
      </c>
      <c r="E195" s="2">
        <v>42748</v>
      </c>
      <c r="F195">
        <v>0</v>
      </c>
      <c r="G195" s="2">
        <v>42804</v>
      </c>
      <c r="H195" s="2">
        <v>42779</v>
      </c>
      <c r="I195" t="s">
        <v>189</v>
      </c>
      <c r="J195" s="3">
        <v>1155.21</v>
      </c>
      <c r="K195">
        <v>0</v>
      </c>
      <c r="L195" s="3">
        <v>1155.21</v>
      </c>
      <c r="M195">
        <v>25</v>
      </c>
      <c r="N195" s="3">
        <v>28880.25</v>
      </c>
      <c r="O195" s="1" t="s">
        <v>233</v>
      </c>
    </row>
    <row r="196" spans="1:15" ht="12.75">
      <c r="A196" t="s">
        <v>128</v>
      </c>
      <c r="B196">
        <v>352</v>
      </c>
      <c r="C196" s="2">
        <v>42808</v>
      </c>
      <c r="D196" t="str">
        <f>"004800141228"</f>
        <v>004800141228</v>
      </c>
      <c r="E196" s="2">
        <v>42755</v>
      </c>
      <c r="F196">
        <v>0</v>
      </c>
      <c r="G196" s="2">
        <v>42808</v>
      </c>
      <c r="H196" s="2">
        <v>42786</v>
      </c>
      <c r="I196" t="s">
        <v>185</v>
      </c>
      <c r="J196">
        <v>200.86</v>
      </c>
      <c r="K196">
        <v>36.22</v>
      </c>
      <c r="L196">
        <v>164.64</v>
      </c>
      <c r="M196">
        <v>22</v>
      </c>
      <c r="N196" s="3">
        <v>3622.08</v>
      </c>
      <c r="O196" s="1" t="s">
        <v>95</v>
      </c>
    </row>
    <row r="197" spans="1:15" ht="12.75">
      <c r="A197" t="s">
        <v>128</v>
      </c>
      <c r="B197">
        <v>355</v>
      </c>
      <c r="C197" s="2">
        <v>42808</v>
      </c>
      <c r="D197" t="str">
        <f>"004800143693"</f>
        <v>004800143693</v>
      </c>
      <c r="E197" s="2">
        <v>42755</v>
      </c>
      <c r="F197">
        <v>0</v>
      </c>
      <c r="G197" s="2">
        <v>42808</v>
      </c>
      <c r="H197" s="2">
        <v>42786</v>
      </c>
      <c r="I197" t="s">
        <v>185</v>
      </c>
      <c r="J197">
        <v>35.61</v>
      </c>
      <c r="K197">
        <v>6.42</v>
      </c>
      <c r="L197">
        <v>29.19</v>
      </c>
      <c r="M197">
        <v>22</v>
      </c>
      <c r="N197">
        <v>642.18</v>
      </c>
      <c r="O197" s="1" t="s">
        <v>95</v>
      </c>
    </row>
    <row r="198" spans="1:15" ht="12.75">
      <c r="A198" t="s">
        <v>128</v>
      </c>
      <c r="B198">
        <v>353</v>
      </c>
      <c r="C198" s="2">
        <v>42808</v>
      </c>
      <c r="D198" t="str">
        <f>"004800141226"</f>
        <v>004800141226</v>
      </c>
      <c r="E198" s="2">
        <v>42755</v>
      </c>
      <c r="F198">
        <v>0</v>
      </c>
      <c r="G198" s="2">
        <v>42808</v>
      </c>
      <c r="H198" s="2">
        <v>42786</v>
      </c>
      <c r="I198" t="s">
        <v>185</v>
      </c>
      <c r="J198">
        <v>280.37</v>
      </c>
      <c r="K198">
        <v>50.56</v>
      </c>
      <c r="L198">
        <v>229.81</v>
      </c>
      <c r="M198">
        <v>22</v>
      </c>
      <c r="N198" s="3">
        <v>5055.82</v>
      </c>
      <c r="O198" s="1" t="s">
        <v>95</v>
      </c>
    </row>
    <row r="199" spans="1:15" ht="12.75">
      <c r="A199" t="s">
        <v>128</v>
      </c>
      <c r="B199">
        <v>351</v>
      </c>
      <c r="C199" s="2">
        <v>42808</v>
      </c>
      <c r="D199" t="str">
        <f>"004800141227"</f>
        <v>004800141227</v>
      </c>
      <c r="E199" s="2">
        <v>42755</v>
      </c>
      <c r="F199">
        <v>0</v>
      </c>
      <c r="G199" s="2">
        <v>42808</v>
      </c>
      <c r="H199" s="2">
        <v>42786</v>
      </c>
      <c r="I199" t="s">
        <v>185</v>
      </c>
      <c r="J199">
        <v>47.62</v>
      </c>
      <c r="K199">
        <v>8.59</v>
      </c>
      <c r="L199">
        <v>39.03</v>
      </c>
      <c r="M199">
        <v>22</v>
      </c>
      <c r="N199">
        <v>858.66</v>
      </c>
      <c r="O199" s="1" t="s">
        <v>95</v>
      </c>
    </row>
    <row r="200" spans="1:15" ht="12.75">
      <c r="A200" t="s">
        <v>14</v>
      </c>
      <c r="B200">
        <v>0</v>
      </c>
      <c r="D200" t="s">
        <v>15</v>
      </c>
      <c r="E200" s="2">
        <v>42717</v>
      </c>
      <c r="F200">
        <v>21</v>
      </c>
      <c r="G200" s="2">
        <v>42769</v>
      </c>
      <c r="H200" s="2">
        <v>42747</v>
      </c>
      <c r="I200" t="s">
        <v>185</v>
      </c>
      <c r="J200">
        <v>491.8</v>
      </c>
      <c r="K200">
        <v>88.69</v>
      </c>
      <c r="L200">
        <v>403.11</v>
      </c>
      <c r="M200">
        <v>22</v>
      </c>
      <c r="N200" s="3">
        <v>8868.42</v>
      </c>
      <c r="O200" s="1" t="s">
        <v>25</v>
      </c>
    </row>
    <row r="201" spans="1:15" ht="12.75">
      <c r="A201" t="s">
        <v>14</v>
      </c>
      <c r="B201">
        <v>0</v>
      </c>
      <c r="D201" t="s">
        <v>32</v>
      </c>
      <c r="E201" s="2">
        <v>42717</v>
      </c>
      <c r="F201">
        <v>20</v>
      </c>
      <c r="G201" s="2">
        <v>42769</v>
      </c>
      <c r="H201" s="2">
        <v>42747</v>
      </c>
      <c r="I201" t="s">
        <v>185</v>
      </c>
      <c r="J201">
        <v>327.87</v>
      </c>
      <c r="K201">
        <v>59.12</v>
      </c>
      <c r="L201">
        <v>268.75</v>
      </c>
      <c r="M201">
        <v>22</v>
      </c>
      <c r="N201" s="3">
        <v>5912.5</v>
      </c>
      <c r="O201" s="1" t="s">
        <v>25</v>
      </c>
    </row>
    <row r="202" spans="1:15" ht="12.75">
      <c r="A202" t="s">
        <v>33</v>
      </c>
      <c r="B202">
        <v>3</v>
      </c>
      <c r="C202" s="2">
        <v>42753</v>
      </c>
      <c r="D202" t="str">
        <f>"256"</f>
        <v>256</v>
      </c>
      <c r="E202" s="2">
        <v>42704</v>
      </c>
      <c r="F202">
        <v>0</v>
      </c>
      <c r="G202" s="2">
        <v>42753</v>
      </c>
      <c r="H202" s="2">
        <v>42734</v>
      </c>
      <c r="I202" t="s">
        <v>189</v>
      </c>
      <c r="J202" s="3">
        <v>5725.28</v>
      </c>
      <c r="K202">
        <v>520.48</v>
      </c>
      <c r="L202" s="3">
        <v>5204.8</v>
      </c>
      <c r="M202">
        <v>19</v>
      </c>
      <c r="N202" s="3">
        <v>98891.2</v>
      </c>
      <c r="O202" s="1" t="s">
        <v>12</v>
      </c>
    </row>
    <row r="203" spans="1:15" ht="12.75">
      <c r="A203" t="s">
        <v>143</v>
      </c>
      <c r="B203">
        <v>246</v>
      </c>
      <c r="C203" s="2">
        <v>42781</v>
      </c>
      <c r="D203" t="s">
        <v>34</v>
      </c>
      <c r="E203" s="2">
        <v>42733</v>
      </c>
      <c r="F203">
        <v>0</v>
      </c>
      <c r="G203" s="2">
        <v>42782</v>
      </c>
      <c r="H203" s="2">
        <v>42765</v>
      </c>
      <c r="I203" t="s">
        <v>189</v>
      </c>
      <c r="J203">
        <v>134.04</v>
      </c>
      <c r="K203">
        <v>16.61</v>
      </c>
      <c r="L203">
        <v>117.43</v>
      </c>
      <c r="M203">
        <v>17</v>
      </c>
      <c r="N203" s="3">
        <v>1996.31</v>
      </c>
      <c r="O203" s="1" t="s">
        <v>145</v>
      </c>
    </row>
    <row r="204" spans="1:15" ht="12.75">
      <c r="A204" t="s">
        <v>143</v>
      </c>
      <c r="B204">
        <v>247</v>
      </c>
      <c r="C204" s="2">
        <v>42781</v>
      </c>
      <c r="D204" t="s">
        <v>34</v>
      </c>
      <c r="E204" s="2">
        <v>42733</v>
      </c>
      <c r="F204">
        <v>0</v>
      </c>
      <c r="G204" s="2">
        <v>42782</v>
      </c>
      <c r="H204" s="2">
        <v>42765</v>
      </c>
      <c r="I204" t="s">
        <v>189</v>
      </c>
      <c r="J204">
        <v>36.66</v>
      </c>
      <c r="K204">
        <v>0</v>
      </c>
      <c r="L204">
        <v>36.66</v>
      </c>
      <c r="M204">
        <v>17</v>
      </c>
      <c r="N204">
        <v>623.22</v>
      </c>
      <c r="O204" s="1" t="s">
        <v>145</v>
      </c>
    </row>
    <row r="205" spans="1:15" ht="12.75">
      <c r="A205" t="s">
        <v>140</v>
      </c>
      <c r="B205">
        <v>89</v>
      </c>
      <c r="C205" s="2">
        <v>42762</v>
      </c>
      <c r="D205" t="str">
        <f>"0000023236"</f>
        <v>0000023236</v>
      </c>
      <c r="E205" s="2">
        <v>42688</v>
      </c>
      <c r="F205">
        <v>0</v>
      </c>
      <c r="G205" s="2">
        <v>42765</v>
      </c>
      <c r="H205" s="2">
        <v>42748</v>
      </c>
      <c r="I205" t="s">
        <v>189</v>
      </c>
      <c r="J205">
        <v>276.39</v>
      </c>
      <c r="K205">
        <v>49.84</v>
      </c>
      <c r="L205">
        <v>226.55</v>
      </c>
      <c r="M205">
        <v>17</v>
      </c>
      <c r="N205" s="3">
        <v>3851.35</v>
      </c>
      <c r="O205" s="1" t="s">
        <v>141</v>
      </c>
    </row>
    <row r="206" spans="1:15" ht="12.75">
      <c r="A206" t="s">
        <v>9</v>
      </c>
      <c r="B206">
        <v>310</v>
      </c>
      <c r="C206" s="2">
        <v>42789</v>
      </c>
      <c r="D206" t="s">
        <v>35</v>
      </c>
      <c r="E206" s="2">
        <v>42739</v>
      </c>
      <c r="F206">
        <v>0</v>
      </c>
      <c r="G206" s="2">
        <v>42789</v>
      </c>
      <c r="H206" s="2">
        <v>42775</v>
      </c>
      <c r="I206" t="s">
        <v>185</v>
      </c>
      <c r="J206" s="3">
        <v>1381.5</v>
      </c>
      <c r="K206">
        <v>0</v>
      </c>
      <c r="L206" s="3">
        <v>1381.5</v>
      </c>
      <c r="M206">
        <v>14</v>
      </c>
      <c r="N206" s="3">
        <v>19341</v>
      </c>
      <c r="O206" s="1" t="s">
        <v>102</v>
      </c>
    </row>
    <row r="207" spans="1:15" ht="12.75">
      <c r="A207" t="s">
        <v>164</v>
      </c>
      <c r="B207">
        <v>234</v>
      </c>
      <c r="C207" s="2">
        <v>42780</v>
      </c>
      <c r="D207" t="s">
        <v>36</v>
      </c>
      <c r="E207" s="2">
        <v>42674</v>
      </c>
      <c r="F207">
        <v>0</v>
      </c>
      <c r="G207" s="2">
        <v>42780</v>
      </c>
      <c r="H207" s="2">
        <v>42766</v>
      </c>
      <c r="I207" t="s">
        <v>189</v>
      </c>
      <c r="J207">
        <v>84.07</v>
      </c>
      <c r="K207">
        <v>15.16</v>
      </c>
      <c r="L207">
        <v>68.91</v>
      </c>
      <c r="M207">
        <v>14</v>
      </c>
      <c r="N207">
        <v>964.74</v>
      </c>
      <c r="O207" s="1" t="s">
        <v>166</v>
      </c>
    </row>
    <row r="208" spans="1:15" ht="12.75">
      <c r="A208" t="s">
        <v>164</v>
      </c>
      <c r="B208">
        <v>231</v>
      </c>
      <c r="C208" s="2">
        <v>42780</v>
      </c>
      <c r="D208" t="s">
        <v>37</v>
      </c>
      <c r="E208" s="2">
        <v>42674</v>
      </c>
      <c r="F208">
        <v>0</v>
      </c>
      <c r="G208" s="2">
        <v>42780</v>
      </c>
      <c r="H208" s="2">
        <v>42766</v>
      </c>
      <c r="I208" t="s">
        <v>189</v>
      </c>
      <c r="J208">
        <v>58.83</v>
      </c>
      <c r="K208">
        <v>10.61</v>
      </c>
      <c r="L208">
        <v>48.22</v>
      </c>
      <c r="M208">
        <v>14</v>
      </c>
      <c r="N208">
        <v>675.08</v>
      </c>
      <c r="O208" s="1" t="s">
        <v>166</v>
      </c>
    </row>
    <row r="209" spans="1:15" ht="12.75">
      <c r="A209" t="s">
        <v>164</v>
      </c>
      <c r="B209">
        <v>233</v>
      </c>
      <c r="C209" s="2">
        <v>42780</v>
      </c>
      <c r="D209" t="s">
        <v>38</v>
      </c>
      <c r="E209" s="2">
        <v>42674</v>
      </c>
      <c r="F209">
        <v>0</v>
      </c>
      <c r="G209" s="2">
        <v>42780</v>
      </c>
      <c r="H209" s="2">
        <v>42766</v>
      </c>
      <c r="I209" t="s">
        <v>189</v>
      </c>
      <c r="J209">
        <v>19.22</v>
      </c>
      <c r="K209">
        <v>3.47</v>
      </c>
      <c r="L209">
        <v>15.75</v>
      </c>
      <c r="M209">
        <v>14</v>
      </c>
      <c r="N209">
        <v>220.5</v>
      </c>
      <c r="O209" s="1" t="s">
        <v>166</v>
      </c>
    </row>
    <row r="210" spans="1:15" ht="12.75">
      <c r="A210" t="s">
        <v>150</v>
      </c>
      <c r="B210">
        <v>363</v>
      </c>
      <c r="C210" s="2">
        <v>42808</v>
      </c>
      <c r="D210" t="s">
        <v>39</v>
      </c>
      <c r="E210" s="2">
        <v>42710</v>
      </c>
      <c r="F210">
        <v>0</v>
      </c>
      <c r="G210" s="2">
        <v>42808</v>
      </c>
      <c r="H210" s="2">
        <v>42795</v>
      </c>
      <c r="I210" t="s">
        <v>189</v>
      </c>
      <c r="J210">
        <v>130.04</v>
      </c>
      <c r="K210">
        <v>22.29</v>
      </c>
      <c r="L210">
        <v>107.75</v>
      </c>
      <c r="M210">
        <v>13</v>
      </c>
      <c r="N210" s="3">
        <v>1400.75</v>
      </c>
      <c r="O210" s="1" t="s">
        <v>186</v>
      </c>
    </row>
    <row r="211" spans="1:15" ht="12.75">
      <c r="A211" t="s">
        <v>150</v>
      </c>
      <c r="B211">
        <v>360</v>
      </c>
      <c r="C211" s="2">
        <v>42808</v>
      </c>
      <c r="D211" t="s">
        <v>40</v>
      </c>
      <c r="E211" s="2">
        <v>42710</v>
      </c>
      <c r="F211">
        <v>0</v>
      </c>
      <c r="G211" s="2">
        <v>42808</v>
      </c>
      <c r="H211" s="2">
        <v>42795</v>
      </c>
      <c r="I211" t="s">
        <v>189</v>
      </c>
      <c r="J211">
        <v>262.68</v>
      </c>
      <c r="K211">
        <v>47.37</v>
      </c>
      <c r="L211">
        <v>215.31</v>
      </c>
      <c r="M211">
        <v>13</v>
      </c>
      <c r="N211" s="3">
        <v>2799.03</v>
      </c>
      <c r="O211" s="1" t="s">
        <v>186</v>
      </c>
    </row>
    <row r="212" spans="1:15" ht="12.75">
      <c r="A212" t="s">
        <v>150</v>
      </c>
      <c r="B212">
        <v>364</v>
      </c>
      <c r="C212" s="2">
        <v>42808</v>
      </c>
      <c r="D212" t="s">
        <v>41</v>
      </c>
      <c r="E212" s="2">
        <v>42710</v>
      </c>
      <c r="F212">
        <v>0</v>
      </c>
      <c r="G212" s="2">
        <v>42808</v>
      </c>
      <c r="H212" s="2">
        <v>42795</v>
      </c>
      <c r="I212" t="s">
        <v>189</v>
      </c>
      <c r="J212">
        <v>72.35</v>
      </c>
      <c r="K212">
        <v>13.05</v>
      </c>
      <c r="L212">
        <v>59.3</v>
      </c>
      <c r="M212">
        <v>13</v>
      </c>
      <c r="N212">
        <v>770.9</v>
      </c>
      <c r="O212" s="1" t="s">
        <v>186</v>
      </c>
    </row>
    <row r="213" spans="1:15" ht="12.75">
      <c r="A213" t="s">
        <v>150</v>
      </c>
      <c r="B213">
        <v>360</v>
      </c>
      <c r="C213" s="2">
        <v>42808</v>
      </c>
      <c r="D213" t="s">
        <v>42</v>
      </c>
      <c r="E213" s="2">
        <v>42710</v>
      </c>
      <c r="F213">
        <v>0</v>
      </c>
      <c r="G213" s="2">
        <v>42808</v>
      </c>
      <c r="H213" s="2">
        <v>42795</v>
      </c>
      <c r="I213" t="s">
        <v>189</v>
      </c>
      <c r="J213">
        <v>75.87</v>
      </c>
      <c r="K213">
        <v>13.68</v>
      </c>
      <c r="L213">
        <v>62.19</v>
      </c>
      <c r="M213">
        <v>13</v>
      </c>
      <c r="N213">
        <v>808.47</v>
      </c>
      <c r="O213" s="1" t="s">
        <v>186</v>
      </c>
    </row>
    <row r="214" spans="1:15" ht="12.75">
      <c r="A214" t="s">
        <v>150</v>
      </c>
      <c r="B214">
        <v>360</v>
      </c>
      <c r="C214" s="2">
        <v>42808</v>
      </c>
      <c r="D214" t="s">
        <v>43</v>
      </c>
      <c r="E214" s="2">
        <v>42710</v>
      </c>
      <c r="F214">
        <v>0</v>
      </c>
      <c r="G214" s="2">
        <v>42808</v>
      </c>
      <c r="H214" s="2">
        <v>42795</v>
      </c>
      <c r="I214" t="s">
        <v>189</v>
      </c>
      <c r="J214">
        <v>35.38</v>
      </c>
      <c r="K214">
        <v>6.38</v>
      </c>
      <c r="L214">
        <v>29</v>
      </c>
      <c r="M214">
        <v>13</v>
      </c>
      <c r="N214">
        <v>377</v>
      </c>
      <c r="O214" s="1" t="s">
        <v>186</v>
      </c>
    </row>
    <row r="215" spans="1:15" ht="12.75">
      <c r="A215" t="s">
        <v>150</v>
      </c>
      <c r="B215">
        <v>362</v>
      </c>
      <c r="C215" s="2">
        <v>42808</v>
      </c>
      <c r="D215" t="s">
        <v>44</v>
      </c>
      <c r="E215" s="2">
        <v>42710</v>
      </c>
      <c r="F215">
        <v>0</v>
      </c>
      <c r="G215" s="2">
        <v>42808</v>
      </c>
      <c r="H215" s="2">
        <v>42795</v>
      </c>
      <c r="I215" t="s">
        <v>189</v>
      </c>
      <c r="J215">
        <v>127.12</v>
      </c>
      <c r="K215">
        <v>22.29</v>
      </c>
      <c r="L215">
        <v>104.83</v>
      </c>
      <c r="M215">
        <v>13</v>
      </c>
      <c r="N215" s="3">
        <v>1362.79</v>
      </c>
      <c r="O215" s="1" t="s">
        <v>186</v>
      </c>
    </row>
    <row r="216" spans="1:15" ht="12.75">
      <c r="A216" t="s">
        <v>150</v>
      </c>
      <c r="B216">
        <v>360</v>
      </c>
      <c r="C216" s="2">
        <v>42808</v>
      </c>
      <c r="D216" t="s">
        <v>45</v>
      </c>
      <c r="E216" s="2">
        <v>42710</v>
      </c>
      <c r="F216">
        <v>0</v>
      </c>
      <c r="G216" s="2">
        <v>42808</v>
      </c>
      <c r="H216" s="2">
        <v>42795</v>
      </c>
      <c r="I216" t="s">
        <v>189</v>
      </c>
      <c r="J216">
        <v>79.68</v>
      </c>
      <c r="K216">
        <v>14.37</v>
      </c>
      <c r="L216">
        <v>65.31</v>
      </c>
      <c r="M216">
        <v>13</v>
      </c>
      <c r="N216">
        <v>849.03</v>
      </c>
      <c r="O216" s="1" t="s">
        <v>186</v>
      </c>
    </row>
    <row r="217" spans="1:15" ht="12.75">
      <c r="A217" t="s">
        <v>150</v>
      </c>
      <c r="B217">
        <v>363</v>
      </c>
      <c r="C217" s="2">
        <v>42808</v>
      </c>
      <c r="D217" t="s">
        <v>46</v>
      </c>
      <c r="E217" s="2">
        <v>42710</v>
      </c>
      <c r="F217">
        <v>0</v>
      </c>
      <c r="G217" s="2">
        <v>42808</v>
      </c>
      <c r="H217" s="2">
        <v>42795</v>
      </c>
      <c r="I217" t="s">
        <v>189</v>
      </c>
      <c r="J217">
        <v>123.61</v>
      </c>
      <c r="K217">
        <v>22.29</v>
      </c>
      <c r="L217">
        <v>101.32</v>
      </c>
      <c r="M217">
        <v>13</v>
      </c>
      <c r="N217" s="3">
        <v>1317.16</v>
      </c>
      <c r="O217" s="1" t="s">
        <v>186</v>
      </c>
    </row>
    <row r="218" spans="1:15" ht="12.75">
      <c r="A218" t="s">
        <v>150</v>
      </c>
      <c r="B218">
        <v>360</v>
      </c>
      <c r="C218" s="2">
        <v>42808</v>
      </c>
      <c r="D218" t="s">
        <v>47</v>
      </c>
      <c r="E218" s="2">
        <v>42710</v>
      </c>
      <c r="F218">
        <v>0</v>
      </c>
      <c r="G218" s="2">
        <v>42808</v>
      </c>
      <c r="H218" s="2">
        <v>42795</v>
      </c>
      <c r="I218" t="s">
        <v>189</v>
      </c>
      <c r="J218">
        <v>70.76</v>
      </c>
      <c r="K218">
        <v>12.76</v>
      </c>
      <c r="L218">
        <v>58</v>
      </c>
      <c r="M218">
        <v>13</v>
      </c>
      <c r="N218">
        <v>754</v>
      </c>
      <c r="O218" s="1" t="s">
        <v>186</v>
      </c>
    </row>
    <row r="219" spans="1:15" ht="12.75">
      <c r="A219" t="s">
        <v>150</v>
      </c>
      <c r="B219">
        <v>360</v>
      </c>
      <c r="C219" s="2">
        <v>42808</v>
      </c>
      <c r="D219" t="s">
        <v>48</v>
      </c>
      <c r="E219" s="2">
        <v>42710</v>
      </c>
      <c r="F219">
        <v>0</v>
      </c>
      <c r="G219" s="2">
        <v>42808</v>
      </c>
      <c r="H219" s="2">
        <v>42795</v>
      </c>
      <c r="I219" t="s">
        <v>189</v>
      </c>
      <c r="J219">
        <v>119.56</v>
      </c>
      <c r="K219">
        <v>21.56</v>
      </c>
      <c r="L219">
        <v>98</v>
      </c>
      <c r="M219">
        <v>13</v>
      </c>
      <c r="N219" s="3">
        <v>1274</v>
      </c>
      <c r="O219" s="1" t="s">
        <v>186</v>
      </c>
    </row>
    <row r="220" spans="1:15" ht="12.75">
      <c r="A220" t="s">
        <v>150</v>
      </c>
      <c r="B220">
        <v>364</v>
      </c>
      <c r="C220" s="2">
        <v>42808</v>
      </c>
      <c r="D220" t="s">
        <v>49</v>
      </c>
      <c r="E220" s="2">
        <v>42710</v>
      </c>
      <c r="F220">
        <v>0</v>
      </c>
      <c r="G220" s="2">
        <v>42808</v>
      </c>
      <c r="H220" s="2">
        <v>42795</v>
      </c>
      <c r="I220" t="s">
        <v>189</v>
      </c>
      <c r="J220">
        <v>41.36</v>
      </c>
      <c r="K220">
        <v>7.46</v>
      </c>
      <c r="L220">
        <v>33.9</v>
      </c>
      <c r="M220">
        <v>13</v>
      </c>
      <c r="N220">
        <v>440.7</v>
      </c>
      <c r="O220" s="1" t="s">
        <v>186</v>
      </c>
    </row>
    <row r="221" spans="1:15" ht="12.75">
      <c r="A221" t="s">
        <v>150</v>
      </c>
      <c r="B221">
        <v>361</v>
      </c>
      <c r="C221" s="2">
        <v>42808</v>
      </c>
      <c r="D221" t="s">
        <v>50</v>
      </c>
      <c r="E221" s="2">
        <v>42710</v>
      </c>
      <c r="F221">
        <v>0</v>
      </c>
      <c r="G221" s="2">
        <v>42808</v>
      </c>
      <c r="H221" s="2">
        <v>42795</v>
      </c>
      <c r="I221" t="s">
        <v>189</v>
      </c>
      <c r="J221">
        <v>43.8</v>
      </c>
      <c r="K221">
        <v>7.9</v>
      </c>
      <c r="L221">
        <v>35.9</v>
      </c>
      <c r="M221">
        <v>13</v>
      </c>
      <c r="N221">
        <v>466.7</v>
      </c>
      <c r="O221" s="1" t="s">
        <v>186</v>
      </c>
    </row>
    <row r="222" spans="1:15" ht="12.75">
      <c r="A222" t="s">
        <v>150</v>
      </c>
      <c r="B222">
        <v>360</v>
      </c>
      <c r="C222" s="2">
        <v>42808</v>
      </c>
      <c r="D222" t="s">
        <v>51</v>
      </c>
      <c r="E222" s="2">
        <v>42710</v>
      </c>
      <c r="F222">
        <v>0</v>
      </c>
      <c r="G222" s="2">
        <v>42808</v>
      </c>
      <c r="H222" s="2">
        <v>42795</v>
      </c>
      <c r="I222" t="s">
        <v>189</v>
      </c>
      <c r="J222">
        <v>74.03</v>
      </c>
      <c r="K222">
        <v>13.35</v>
      </c>
      <c r="L222">
        <v>60.68</v>
      </c>
      <c r="M222">
        <v>13</v>
      </c>
      <c r="N222">
        <v>788.84</v>
      </c>
      <c r="O222" s="1" t="s">
        <v>186</v>
      </c>
    </row>
    <row r="223" spans="1:15" ht="12.75">
      <c r="A223" t="s">
        <v>52</v>
      </c>
      <c r="B223">
        <v>129</v>
      </c>
      <c r="C223" s="2">
        <v>42769</v>
      </c>
      <c r="D223" t="s">
        <v>53</v>
      </c>
      <c r="E223" s="2">
        <v>42732</v>
      </c>
      <c r="F223">
        <v>0</v>
      </c>
      <c r="G223" s="2">
        <v>42772</v>
      </c>
      <c r="H223" s="2">
        <v>42762</v>
      </c>
      <c r="I223" t="s">
        <v>185</v>
      </c>
      <c r="J223" s="3">
        <v>1207.8</v>
      </c>
      <c r="K223">
        <v>217.8</v>
      </c>
      <c r="L223">
        <v>990</v>
      </c>
      <c r="M223">
        <v>10</v>
      </c>
      <c r="N223" s="3">
        <v>9900</v>
      </c>
      <c r="O223" s="1" t="s">
        <v>145</v>
      </c>
    </row>
    <row r="224" spans="1:15" ht="12.75">
      <c r="A224" t="s">
        <v>33</v>
      </c>
      <c r="B224">
        <v>136</v>
      </c>
      <c r="C224" s="2">
        <v>42772</v>
      </c>
      <c r="D224" t="str">
        <f>"288"</f>
        <v>288</v>
      </c>
      <c r="E224" s="2">
        <v>42735</v>
      </c>
      <c r="F224">
        <v>0</v>
      </c>
      <c r="G224" s="2">
        <v>42772</v>
      </c>
      <c r="H224" s="2">
        <v>42765</v>
      </c>
      <c r="I224" t="s">
        <v>189</v>
      </c>
      <c r="J224" s="3">
        <v>5588</v>
      </c>
      <c r="K224">
        <v>508</v>
      </c>
      <c r="L224" s="3">
        <v>5080</v>
      </c>
      <c r="M224">
        <v>7</v>
      </c>
      <c r="N224" s="3">
        <v>35560</v>
      </c>
      <c r="O224" s="1" t="s">
        <v>12</v>
      </c>
    </row>
    <row r="225" spans="1:15" ht="12.75">
      <c r="A225" t="s">
        <v>18</v>
      </c>
      <c r="B225">
        <v>248</v>
      </c>
      <c r="C225" s="2">
        <v>42781</v>
      </c>
      <c r="D225" t="s">
        <v>54</v>
      </c>
      <c r="E225" s="2">
        <v>42746</v>
      </c>
      <c r="F225">
        <v>0</v>
      </c>
      <c r="G225" s="2">
        <v>42782</v>
      </c>
      <c r="H225" s="2">
        <v>42776</v>
      </c>
      <c r="I225" t="s">
        <v>185</v>
      </c>
      <c r="J225">
        <v>444.72</v>
      </c>
      <c r="K225">
        <v>0</v>
      </c>
      <c r="L225">
        <v>444.72</v>
      </c>
      <c r="M225">
        <v>6</v>
      </c>
      <c r="N225" s="3">
        <v>2668.32</v>
      </c>
      <c r="O225" s="1" t="s">
        <v>20</v>
      </c>
    </row>
    <row r="226" spans="1:15" ht="12.75">
      <c r="A226" t="s">
        <v>18</v>
      </c>
      <c r="B226">
        <v>249</v>
      </c>
      <c r="C226" s="2">
        <v>42781</v>
      </c>
      <c r="D226" t="s">
        <v>54</v>
      </c>
      <c r="E226" s="2">
        <v>42746</v>
      </c>
      <c r="F226">
        <v>0</v>
      </c>
      <c r="G226" s="2">
        <v>42782</v>
      </c>
      <c r="H226" s="2">
        <v>42776</v>
      </c>
      <c r="I226" t="s">
        <v>185</v>
      </c>
      <c r="J226" s="3">
        <v>1281.68</v>
      </c>
      <c r="K226">
        <v>66.4</v>
      </c>
      <c r="L226" s="3">
        <v>1215.28</v>
      </c>
      <c r="M226">
        <v>6</v>
      </c>
      <c r="N226" s="3">
        <v>7291.68</v>
      </c>
      <c r="O226" s="1" t="s">
        <v>20</v>
      </c>
    </row>
    <row r="227" spans="1:15" ht="12.75">
      <c r="A227" t="s">
        <v>55</v>
      </c>
      <c r="B227">
        <v>528</v>
      </c>
      <c r="C227" s="2">
        <v>42823</v>
      </c>
      <c r="D227" t="s">
        <v>56</v>
      </c>
      <c r="E227" s="2">
        <v>42788</v>
      </c>
      <c r="F227">
        <v>0</v>
      </c>
      <c r="G227" s="2">
        <v>42823</v>
      </c>
      <c r="H227" s="2">
        <v>42818</v>
      </c>
      <c r="I227" t="s">
        <v>185</v>
      </c>
      <c r="J227" s="3">
        <v>7898.6</v>
      </c>
      <c r="K227">
        <v>718.05</v>
      </c>
      <c r="L227" s="3">
        <v>7180.55</v>
      </c>
      <c r="M227">
        <v>5</v>
      </c>
      <c r="N227" s="3">
        <v>35902.75</v>
      </c>
      <c r="O227" s="1" t="s">
        <v>166</v>
      </c>
    </row>
    <row r="228" spans="1:15" ht="12.75">
      <c r="A228" t="s">
        <v>57</v>
      </c>
      <c r="B228">
        <v>438</v>
      </c>
      <c r="C228" s="2">
        <v>42815</v>
      </c>
      <c r="D228" t="s">
        <v>58</v>
      </c>
      <c r="E228" s="2">
        <v>42783</v>
      </c>
      <c r="F228">
        <v>0</v>
      </c>
      <c r="G228" s="2">
        <v>42825</v>
      </c>
      <c r="H228" s="2">
        <v>42820</v>
      </c>
      <c r="I228" t="s">
        <v>185</v>
      </c>
      <c r="J228" s="3">
        <v>2127.4</v>
      </c>
      <c r="K228">
        <v>0</v>
      </c>
      <c r="L228" s="3">
        <v>2127.4</v>
      </c>
      <c r="M228">
        <v>5</v>
      </c>
      <c r="N228" s="3">
        <v>10637</v>
      </c>
      <c r="O228" s="1" t="s">
        <v>219</v>
      </c>
    </row>
    <row r="229" spans="1:15" ht="12.75">
      <c r="A229" t="s">
        <v>128</v>
      </c>
      <c r="B229">
        <v>359</v>
      </c>
      <c r="C229" s="2">
        <v>42808</v>
      </c>
      <c r="D229" t="str">
        <f>"004800172858"</f>
        <v>004800172858</v>
      </c>
      <c r="E229" s="2">
        <v>42771</v>
      </c>
      <c r="F229">
        <v>0</v>
      </c>
      <c r="G229" s="2">
        <v>42808</v>
      </c>
      <c r="H229" s="2">
        <v>42803</v>
      </c>
      <c r="I229" t="s">
        <v>185</v>
      </c>
      <c r="J229">
        <v>358.95</v>
      </c>
      <c r="K229">
        <v>37.53</v>
      </c>
      <c r="L229">
        <v>321.42</v>
      </c>
      <c r="M229">
        <v>5</v>
      </c>
      <c r="N229" s="3">
        <v>1607.1</v>
      </c>
      <c r="O229" s="1" t="s">
        <v>95</v>
      </c>
    </row>
    <row r="230" spans="1:15" ht="12.75">
      <c r="A230" t="s">
        <v>128</v>
      </c>
      <c r="B230">
        <v>357</v>
      </c>
      <c r="C230" s="2">
        <v>42808</v>
      </c>
      <c r="D230" t="str">
        <f>"004800172859"</f>
        <v>004800172859</v>
      </c>
      <c r="E230" s="2">
        <v>42771</v>
      </c>
      <c r="F230">
        <v>0</v>
      </c>
      <c r="G230" s="2">
        <v>42808</v>
      </c>
      <c r="H230" s="2">
        <v>42803</v>
      </c>
      <c r="I230" t="s">
        <v>185</v>
      </c>
      <c r="J230" s="3">
        <v>2751.78</v>
      </c>
      <c r="K230">
        <v>460.33</v>
      </c>
      <c r="L230" s="3">
        <v>2291.45</v>
      </c>
      <c r="M230">
        <v>5</v>
      </c>
      <c r="N230" s="3">
        <v>11457.25</v>
      </c>
      <c r="O230" s="1" t="s">
        <v>95</v>
      </c>
    </row>
    <row r="231" spans="1:15" ht="12.75">
      <c r="A231" t="s">
        <v>128</v>
      </c>
      <c r="B231">
        <v>356</v>
      </c>
      <c r="C231" s="2">
        <v>42808</v>
      </c>
      <c r="D231" t="str">
        <f>"004800171802"</f>
        <v>004800171802</v>
      </c>
      <c r="E231" s="2">
        <v>42771</v>
      </c>
      <c r="F231">
        <v>0</v>
      </c>
      <c r="G231" s="2">
        <v>42808</v>
      </c>
      <c r="H231" s="2">
        <v>42803</v>
      </c>
      <c r="I231" t="s">
        <v>185</v>
      </c>
      <c r="J231">
        <v>66.5</v>
      </c>
      <c r="K231">
        <v>7.17</v>
      </c>
      <c r="L231">
        <v>59.33</v>
      </c>
      <c r="M231">
        <v>5</v>
      </c>
      <c r="N231">
        <v>296.65</v>
      </c>
      <c r="O231" s="1" t="s">
        <v>95</v>
      </c>
    </row>
    <row r="232" spans="1:15" ht="12.75">
      <c r="A232" t="s">
        <v>128</v>
      </c>
      <c r="B232">
        <v>358</v>
      </c>
      <c r="C232" s="2">
        <v>42808</v>
      </c>
      <c r="D232" t="str">
        <f>"004800172860"</f>
        <v>004800172860</v>
      </c>
      <c r="E232" s="2">
        <v>42771</v>
      </c>
      <c r="F232">
        <v>0</v>
      </c>
      <c r="G232" s="2">
        <v>42808</v>
      </c>
      <c r="H232" s="2">
        <v>42803</v>
      </c>
      <c r="I232" t="s">
        <v>185</v>
      </c>
      <c r="J232">
        <v>332.06</v>
      </c>
      <c r="K232">
        <v>35.09</v>
      </c>
      <c r="L232">
        <v>296.97</v>
      </c>
      <c r="M232">
        <v>5</v>
      </c>
      <c r="N232" s="3">
        <v>1484.85</v>
      </c>
      <c r="O232" s="1" t="s">
        <v>95</v>
      </c>
    </row>
    <row r="233" spans="1:15" ht="12.75">
      <c r="A233" t="s">
        <v>59</v>
      </c>
      <c r="B233">
        <v>230</v>
      </c>
      <c r="C233" s="2">
        <v>42780</v>
      </c>
      <c r="D233" t="s">
        <v>120</v>
      </c>
      <c r="E233" s="2">
        <v>42704</v>
      </c>
      <c r="F233">
        <v>0</v>
      </c>
      <c r="G233" s="2">
        <v>42780</v>
      </c>
      <c r="H233" s="2">
        <v>42777</v>
      </c>
      <c r="I233" t="s">
        <v>185</v>
      </c>
      <c r="J233">
        <v>27.05</v>
      </c>
      <c r="K233">
        <v>4.88</v>
      </c>
      <c r="L233">
        <v>22.17</v>
      </c>
      <c r="M233">
        <v>3</v>
      </c>
      <c r="N233">
        <v>66.51</v>
      </c>
      <c r="O233" s="1" t="s">
        <v>60</v>
      </c>
    </row>
    <row r="234" spans="1:15" ht="12.75">
      <c r="A234" t="s">
        <v>164</v>
      </c>
      <c r="B234">
        <v>0</v>
      </c>
      <c r="D234" t="s">
        <v>37</v>
      </c>
      <c r="E234" s="2">
        <v>42674</v>
      </c>
      <c r="F234">
        <v>41</v>
      </c>
      <c r="G234" s="2">
        <v>42769</v>
      </c>
      <c r="H234" s="2">
        <v>42766</v>
      </c>
      <c r="I234" t="s">
        <v>189</v>
      </c>
      <c r="J234">
        <v>267.42</v>
      </c>
      <c r="K234">
        <v>48.22</v>
      </c>
      <c r="L234">
        <v>219.2</v>
      </c>
      <c r="M234">
        <v>3</v>
      </c>
      <c r="N234">
        <v>657.6</v>
      </c>
      <c r="O234" s="1" t="s">
        <v>12</v>
      </c>
    </row>
    <row r="235" spans="1:15" ht="12.75">
      <c r="A235" t="s">
        <v>164</v>
      </c>
      <c r="B235">
        <v>0</v>
      </c>
      <c r="D235" t="s">
        <v>38</v>
      </c>
      <c r="E235" s="2">
        <v>42674</v>
      </c>
      <c r="F235">
        <v>40</v>
      </c>
      <c r="G235" s="2">
        <v>42769</v>
      </c>
      <c r="H235" s="2">
        <v>42766</v>
      </c>
      <c r="I235" t="s">
        <v>189</v>
      </c>
      <c r="J235">
        <v>87.36</v>
      </c>
      <c r="K235">
        <v>15.75</v>
      </c>
      <c r="L235">
        <v>71.61</v>
      </c>
      <c r="M235">
        <v>3</v>
      </c>
      <c r="N235">
        <v>214.83</v>
      </c>
      <c r="O235" s="1" t="s">
        <v>12</v>
      </c>
    </row>
    <row r="236" spans="1:15" ht="12.75">
      <c r="A236" t="s">
        <v>164</v>
      </c>
      <c r="B236">
        <v>0</v>
      </c>
      <c r="D236" t="s">
        <v>36</v>
      </c>
      <c r="E236" s="2">
        <v>42674</v>
      </c>
      <c r="F236">
        <v>39</v>
      </c>
      <c r="G236" s="2">
        <v>42769</v>
      </c>
      <c r="H236" s="2">
        <v>42766</v>
      </c>
      <c r="I236" t="s">
        <v>189</v>
      </c>
      <c r="J236">
        <v>382.15</v>
      </c>
      <c r="K236">
        <v>68.91</v>
      </c>
      <c r="L236">
        <v>313.24</v>
      </c>
      <c r="M236">
        <v>3</v>
      </c>
      <c r="N236">
        <v>939.72</v>
      </c>
      <c r="O236" s="1" t="s">
        <v>12</v>
      </c>
    </row>
    <row r="237" spans="1:15" ht="12.75">
      <c r="A237" t="s">
        <v>128</v>
      </c>
      <c r="B237">
        <v>356</v>
      </c>
      <c r="C237" s="2">
        <v>42808</v>
      </c>
      <c r="D237" t="str">
        <f>"004800191517"</f>
        <v>004800191517</v>
      </c>
      <c r="E237" s="2">
        <v>42774</v>
      </c>
      <c r="F237">
        <v>0</v>
      </c>
      <c r="G237" s="2">
        <v>42808</v>
      </c>
      <c r="H237" s="2">
        <v>42805</v>
      </c>
      <c r="I237" t="s">
        <v>185</v>
      </c>
      <c r="J237">
        <v>99.91</v>
      </c>
      <c r="K237">
        <v>18.02</v>
      </c>
      <c r="L237">
        <v>81.89</v>
      </c>
      <c r="M237">
        <v>3</v>
      </c>
      <c r="N237">
        <v>245.67</v>
      </c>
      <c r="O237" s="1" t="s">
        <v>95</v>
      </c>
    </row>
    <row r="238" spans="1:15" ht="12.75">
      <c r="A238" t="s">
        <v>128</v>
      </c>
      <c r="B238">
        <v>357</v>
      </c>
      <c r="C238" s="2">
        <v>42808</v>
      </c>
      <c r="D238" t="str">
        <f>"004800192665"</f>
        <v>004800192665</v>
      </c>
      <c r="E238" s="2">
        <v>42774</v>
      </c>
      <c r="F238">
        <v>0</v>
      </c>
      <c r="G238" s="2">
        <v>42808</v>
      </c>
      <c r="H238" s="2">
        <v>42805</v>
      </c>
      <c r="I238" t="s">
        <v>185</v>
      </c>
      <c r="J238">
        <v>831.26</v>
      </c>
      <c r="K238">
        <v>75.57</v>
      </c>
      <c r="L238">
        <v>755.69</v>
      </c>
      <c r="M238">
        <v>3</v>
      </c>
      <c r="N238" s="3">
        <v>2267.07</v>
      </c>
      <c r="O238" s="1" t="s">
        <v>95</v>
      </c>
    </row>
    <row r="239" spans="1:15" ht="12.75">
      <c r="A239" t="s">
        <v>128</v>
      </c>
      <c r="B239">
        <v>356</v>
      </c>
      <c r="C239" s="2">
        <v>42808</v>
      </c>
      <c r="D239" t="str">
        <f>"004800190298"</f>
        <v>004800190298</v>
      </c>
      <c r="E239" s="2">
        <v>42774</v>
      </c>
      <c r="F239">
        <v>0</v>
      </c>
      <c r="G239" s="2">
        <v>42808</v>
      </c>
      <c r="H239" s="2">
        <v>42805</v>
      </c>
      <c r="I239" t="s">
        <v>185</v>
      </c>
      <c r="J239">
        <v>798.27</v>
      </c>
      <c r="K239">
        <v>143.95</v>
      </c>
      <c r="L239">
        <v>654.32</v>
      </c>
      <c r="M239">
        <v>3</v>
      </c>
      <c r="N239" s="3">
        <v>1962.96</v>
      </c>
      <c r="O239" s="1" t="s">
        <v>95</v>
      </c>
    </row>
    <row r="240" spans="1:15" ht="12.75">
      <c r="A240" t="s">
        <v>128</v>
      </c>
      <c r="B240">
        <v>358</v>
      </c>
      <c r="C240" s="2">
        <v>42808</v>
      </c>
      <c r="D240" t="str">
        <f>"004800192666"</f>
        <v>004800192666</v>
      </c>
      <c r="E240" s="2">
        <v>42774</v>
      </c>
      <c r="F240">
        <v>0</v>
      </c>
      <c r="G240" s="2">
        <v>42808</v>
      </c>
      <c r="H240" s="2">
        <v>42805</v>
      </c>
      <c r="I240" t="s">
        <v>185</v>
      </c>
      <c r="J240">
        <v>62.63</v>
      </c>
      <c r="K240">
        <v>5.69</v>
      </c>
      <c r="L240">
        <v>56.94</v>
      </c>
      <c r="M240">
        <v>3</v>
      </c>
      <c r="N240">
        <v>170.82</v>
      </c>
      <c r="O240" s="1" t="s">
        <v>95</v>
      </c>
    </row>
    <row r="241" spans="1:15" ht="12.75">
      <c r="A241" t="s">
        <v>128</v>
      </c>
      <c r="B241">
        <v>356</v>
      </c>
      <c r="C241" s="2">
        <v>42808</v>
      </c>
      <c r="D241" t="str">
        <f>"004800192667"</f>
        <v>004800192667</v>
      </c>
      <c r="E241" s="2">
        <v>42774</v>
      </c>
      <c r="F241">
        <v>0</v>
      </c>
      <c r="G241" s="2">
        <v>42808</v>
      </c>
      <c r="H241" s="2">
        <v>42805</v>
      </c>
      <c r="I241" t="s">
        <v>185</v>
      </c>
      <c r="J241" s="3">
        <v>1633.87</v>
      </c>
      <c r="K241">
        <v>148.53</v>
      </c>
      <c r="L241" s="3">
        <v>1485.34</v>
      </c>
      <c r="M241">
        <v>3</v>
      </c>
      <c r="N241" s="3">
        <v>4456.02</v>
      </c>
      <c r="O241" s="1" t="s">
        <v>95</v>
      </c>
    </row>
    <row r="242" spans="1:15" ht="12.75">
      <c r="A242" t="s">
        <v>33</v>
      </c>
      <c r="B242">
        <v>324</v>
      </c>
      <c r="C242" s="2">
        <v>42796</v>
      </c>
      <c r="D242" t="str">
        <f>"25"</f>
        <v>25</v>
      </c>
      <c r="E242" s="2">
        <v>42766</v>
      </c>
      <c r="F242">
        <v>0</v>
      </c>
      <c r="G242" s="2">
        <v>42796</v>
      </c>
      <c r="H242" s="2">
        <v>42796</v>
      </c>
      <c r="I242" t="s">
        <v>189</v>
      </c>
      <c r="J242" s="3">
        <v>5672.37</v>
      </c>
      <c r="K242">
        <v>515.67</v>
      </c>
      <c r="L242" s="3">
        <v>5156.7</v>
      </c>
      <c r="M242">
        <v>0</v>
      </c>
      <c r="N242">
        <v>0</v>
      </c>
      <c r="O242" s="1" t="s">
        <v>149</v>
      </c>
    </row>
    <row r="243" spans="1:15" ht="12.75">
      <c r="A243" t="s">
        <v>108</v>
      </c>
      <c r="B243">
        <v>0</v>
      </c>
      <c r="D243" t="str">
        <f>"20161690"</f>
        <v>20161690</v>
      </c>
      <c r="E243" s="2">
        <v>42710</v>
      </c>
      <c r="F243">
        <v>24</v>
      </c>
      <c r="G243" s="2">
        <v>42769</v>
      </c>
      <c r="H243" s="2">
        <v>42770</v>
      </c>
      <c r="I243" t="s">
        <v>189</v>
      </c>
      <c r="J243">
        <v>150</v>
      </c>
      <c r="K243">
        <v>0</v>
      </c>
      <c r="L243">
        <v>150</v>
      </c>
      <c r="M243">
        <v>-1</v>
      </c>
      <c r="N243">
        <v>-150</v>
      </c>
      <c r="O243" s="1" t="s">
        <v>230</v>
      </c>
    </row>
    <row r="244" spans="1:15" ht="12.75">
      <c r="A244" t="s">
        <v>128</v>
      </c>
      <c r="B244">
        <v>356</v>
      </c>
      <c r="C244" s="2">
        <v>42808</v>
      </c>
      <c r="D244" t="str">
        <f>"004800206999"</f>
        <v>004800206999</v>
      </c>
      <c r="E244" s="2">
        <v>42777</v>
      </c>
      <c r="F244">
        <v>0</v>
      </c>
      <c r="G244" s="2">
        <v>42808</v>
      </c>
      <c r="H244" s="2">
        <v>42809</v>
      </c>
      <c r="I244" t="s">
        <v>185</v>
      </c>
      <c r="J244">
        <v>39.22</v>
      </c>
      <c r="K244">
        <v>7.07</v>
      </c>
      <c r="L244">
        <v>32.15</v>
      </c>
      <c r="M244">
        <v>-1</v>
      </c>
      <c r="N244">
        <v>-32.15</v>
      </c>
      <c r="O244" s="1" t="s">
        <v>95</v>
      </c>
    </row>
    <row r="245" spans="1:15" ht="12.75">
      <c r="A245" t="s">
        <v>143</v>
      </c>
      <c r="B245">
        <v>365</v>
      </c>
      <c r="C245" s="2">
        <v>42808</v>
      </c>
      <c r="D245" t="s">
        <v>61</v>
      </c>
      <c r="E245" s="2">
        <v>42789</v>
      </c>
      <c r="F245">
        <v>0</v>
      </c>
      <c r="G245" s="2">
        <v>42808</v>
      </c>
      <c r="H245" s="2">
        <v>42810</v>
      </c>
      <c r="I245" t="s">
        <v>189</v>
      </c>
      <c r="J245">
        <v>140.99</v>
      </c>
      <c r="K245">
        <v>14.87</v>
      </c>
      <c r="L245">
        <v>126.12</v>
      </c>
      <c r="M245">
        <v>-2</v>
      </c>
      <c r="N245">
        <v>-252.24</v>
      </c>
      <c r="O245" s="1" t="s">
        <v>145</v>
      </c>
    </row>
    <row r="246" spans="1:15" ht="12.75">
      <c r="A246" t="s">
        <v>99</v>
      </c>
      <c r="B246">
        <v>529</v>
      </c>
      <c r="C246" s="2">
        <v>42823</v>
      </c>
      <c r="D246" t="s">
        <v>62</v>
      </c>
      <c r="E246" s="2">
        <v>42796</v>
      </c>
      <c r="F246">
        <v>0</v>
      </c>
      <c r="G246" s="2">
        <v>42823</v>
      </c>
      <c r="H246" s="2">
        <v>42828</v>
      </c>
      <c r="I246" t="s">
        <v>185</v>
      </c>
      <c r="J246" s="3">
        <v>5332.8</v>
      </c>
      <c r="K246">
        <v>484.8</v>
      </c>
      <c r="L246" s="3">
        <v>4848</v>
      </c>
      <c r="M246">
        <v>-5</v>
      </c>
      <c r="N246" s="3">
        <v>-24240</v>
      </c>
      <c r="O246" s="1" t="s">
        <v>101</v>
      </c>
    </row>
    <row r="247" spans="1:15" ht="12.75">
      <c r="A247" t="s">
        <v>63</v>
      </c>
      <c r="B247">
        <v>228</v>
      </c>
      <c r="C247" s="2">
        <v>42776</v>
      </c>
      <c r="D247" t="s">
        <v>120</v>
      </c>
      <c r="E247" s="2">
        <v>42744</v>
      </c>
      <c r="F247">
        <v>0</v>
      </c>
      <c r="G247" s="2">
        <v>42779</v>
      </c>
      <c r="H247" s="2">
        <v>42784</v>
      </c>
      <c r="I247" t="s">
        <v>185</v>
      </c>
      <c r="J247">
        <v>500</v>
      </c>
      <c r="K247">
        <v>0</v>
      </c>
      <c r="L247">
        <v>500</v>
      </c>
      <c r="M247">
        <v>-5</v>
      </c>
      <c r="N247" s="3">
        <v>-2500</v>
      </c>
      <c r="O247" s="1" t="s">
        <v>149</v>
      </c>
    </row>
    <row r="248" spans="1:15" ht="12.75">
      <c r="A248" t="s">
        <v>64</v>
      </c>
      <c r="B248">
        <v>329</v>
      </c>
      <c r="C248" s="2">
        <v>42801</v>
      </c>
      <c r="D248" t="s">
        <v>65</v>
      </c>
      <c r="E248" s="2">
        <v>42777</v>
      </c>
      <c r="F248">
        <v>0</v>
      </c>
      <c r="G248" s="2">
        <v>42801</v>
      </c>
      <c r="H248" s="2">
        <v>42807</v>
      </c>
      <c r="I248" t="s">
        <v>185</v>
      </c>
      <c r="J248" s="3">
        <v>3144</v>
      </c>
      <c r="K248">
        <v>0</v>
      </c>
      <c r="L248" s="3">
        <v>3144</v>
      </c>
      <c r="M248">
        <v>-6</v>
      </c>
      <c r="N248" s="3">
        <v>-18864</v>
      </c>
      <c r="O248" s="1" t="s">
        <v>60</v>
      </c>
    </row>
    <row r="249" spans="1:15" ht="12.75">
      <c r="A249" t="s">
        <v>99</v>
      </c>
      <c r="B249">
        <v>309</v>
      </c>
      <c r="C249" s="2">
        <v>42789</v>
      </c>
      <c r="D249" t="s">
        <v>66</v>
      </c>
      <c r="E249" s="2">
        <v>42738</v>
      </c>
      <c r="F249">
        <v>0</v>
      </c>
      <c r="G249" s="2">
        <v>42789</v>
      </c>
      <c r="H249" s="2">
        <v>42796</v>
      </c>
      <c r="I249" t="s">
        <v>185</v>
      </c>
      <c r="J249">
        <v>80.8</v>
      </c>
      <c r="K249">
        <v>7.35</v>
      </c>
      <c r="L249">
        <v>73.45</v>
      </c>
      <c r="M249">
        <v>-7</v>
      </c>
      <c r="N249">
        <v>-514.15</v>
      </c>
      <c r="O249" s="1" t="s">
        <v>101</v>
      </c>
    </row>
    <row r="250" spans="1:15" ht="12.75">
      <c r="A250" t="s">
        <v>67</v>
      </c>
      <c r="B250">
        <v>128</v>
      </c>
      <c r="C250" s="2">
        <v>42769</v>
      </c>
      <c r="D250" t="s">
        <v>68</v>
      </c>
      <c r="E250" s="2">
        <v>42749</v>
      </c>
      <c r="F250">
        <v>0</v>
      </c>
      <c r="G250" s="2">
        <v>42772</v>
      </c>
      <c r="H250" s="2">
        <v>42779</v>
      </c>
      <c r="I250" t="s">
        <v>185</v>
      </c>
      <c r="J250" s="3">
        <v>1125.02</v>
      </c>
      <c r="K250">
        <v>43.27</v>
      </c>
      <c r="L250" s="3">
        <v>1081.75</v>
      </c>
      <c r="M250">
        <v>-7</v>
      </c>
      <c r="N250" s="3">
        <v>-7572.25</v>
      </c>
      <c r="O250" s="1" t="s">
        <v>114</v>
      </c>
    </row>
    <row r="251" spans="1:15" ht="12.75">
      <c r="A251" t="s">
        <v>55</v>
      </c>
      <c r="B251">
        <v>308</v>
      </c>
      <c r="C251" s="2">
        <v>42789</v>
      </c>
      <c r="D251" t="s">
        <v>69</v>
      </c>
      <c r="E251" s="2">
        <v>42761</v>
      </c>
      <c r="F251">
        <v>0</v>
      </c>
      <c r="G251" s="2">
        <v>42789</v>
      </c>
      <c r="H251" s="2">
        <v>42797</v>
      </c>
      <c r="I251" t="s">
        <v>185</v>
      </c>
      <c r="J251" s="3">
        <v>7896</v>
      </c>
      <c r="K251">
        <v>717.81</v>
      </c>
      <c r="L251" s="3">
        <v>7178.19</v>
      </c>
      <c r="M251">
        <v>-8</v>
      </c>
      <c r="N251" s="3">
        <v>-57425.52</v>
      </c>
      <c r="O251" s="1" t="s">
        <v>166</v>
      </c>
    </row>
    <row r="252" spans="1:15" ht="12.75">
      <c r="A252" t="s">
        <v>59</v>
      </c>
      <c r="B252">
        <v>0</v>
      </c>
      <c r="D252" t="s">
        <v>120</v>
      </c>
      <c r="E252" s="2">
        <v>42704</v>
      </c>
      <c r="F252">
        <v>44</v>
      </c>
      <c r="G252" s="2">
        <v>42769</v>
      </c>
      <c r="H252" s="2">
        <v>42777</v>
      </c>
      <c r="I252" t="s">
        <v>185</v>
      </c>
      <c r="J252">
        <v>122.96</v>
      </c>
      <c r="K252">
        <v>22.17</v>
      </c>
      <c r="L252">
        <v>100.79</v>
      </c>
      <c r="M252">
        <v>-8</v>
      </c>
      <c r="N252">
        <v>-806.32</v>
      </c>
      <c r="O252" s="1" t="s">
        <v>84</v>
      </c>
    </row>
    <row r="253" spans="1:15" ht="12.75">
      <c r="A253" t="s">
        <v>164</v>
      </c>
      <c r="B253">
        <v>238</v>
      </c>
      <c r="C253" s="2">
        <v>42780</v>
      </c>
      <c r="D253" t="s">
        <v>70</v>
      </c>
      <c r="E253" s="2">
        <v>42704</v>
      </c>
      <c r="F253">
        <v>0</v>
      </c>
      <c r="G253" s="2">
        <v>42780</v>
      </c>
      <c r="H253" s="2">
        <v>42794</v>
      </c>
      <c r="I253" t="s">
        <v>189</v>
      </c>
      <c r="J253">
        <v>57.75</v>
      </c>
      <c r="K253">
        <v>10.41</v>
      </c>
      <c r="L253">
        <v>47.34</v>
      </c>
      <c r="M253">
        <v>-14</v>
      </c>
      <c r="N253">
        <v>-662.76</v>
      </c>
      <c r="O253" s="1" t="s">
        <v>166</v>
      </c>
    </row>
    <row r="254" spans="1:15" ht="12.75">
      <c r="A254" t="s">
        <v>164</v>
      </c>
      <c r="B254">
        <v>237</v>
      </c>
      <c r="C254" s="2">
        <v>42780</v>
      </c>
      <c r="D254" t="s">
        <v>71</v>
      </c>
      <c r="E254" s="2">
        <v>42704</v>
      </c>
      <c r="F254">
        <v>0</v>
      </c>
      <c r="G254" s="2">
        <v>42780</v>
      </c>
      <c r="H254" s="2">
        <v>42794</v>
      </c>
      <c r="I254" t="s">
        <v>189</v>
      </c>
      <c r="J254">
        <v>73.33</v>
      </c>
      <c r="K254">
        <v>13.22</v>
      </c>
      <c r="L254">
        <v>60.11</v>
      </c>
      <c r="M254">
        <v>-14</v>
      </c>
      <c r="N254">
        <v>-841.54</v>
      </c>
      <c r="O254" s="1" t="s">
        <v>166</v>
      </c>
    </row>
    <row r="255" spans="1:15" ht="12.75">
      <c r="A255" t="s">
        <v>99</v>
      </c>
      <c r="B255">
        <v>309</v>
      </c>
      <c r="C255" s="2">
        <v>42789</v>
      </c>
      <c r="D255" t="s">
        <v>72</v>
      </c>
      <c r="E255" s="2">
        <v>42770</v>
      </c>
      <c r="F255">
        <v>0</v>
      </c>
      <c r="G255" s="2">
        <v>42789</v>
      </c>
      <c r="H255" s="2">
        <v>42804</v>
      </c>
      <c r="I255" t="s">
        <v>185</v>
      </c>
      <c r="J255" s="3">
        <v>5413.6</v>
      </c>
      <c r="K255">
        <v>492.15</v>
      </c>
      <c r="L255" s="3">
        <v>4921.45</v>
      </c>
      <c r="M255">
        <v>-15</v>
      </c>
      <c r="N255" s="3">
        <v>-73821.75</v>
      </c>
      <c r="O255" s="1" t="s">
        <v>101</v>
      </c>
    </row>
    <row r="256" spans="1:15" ht="12.75">
      <c r="A256" t="s">
        <v>140</v>
      </c>
      <c r="B256">
        <v>90</v>
      </c>
      <c r="C256" s="2">
        <v>42762</v>
      </c>
      <c r="D256" t="str">
        <f>"0000026037"</f>
        <v>0000026037</v>
      </c>
      <c r="E256" s="2">
        <v>42720</v>
      </c>
      <c r="F256">
        <v>0</v>
      </c>
      <c r="G256" s="2">
        <v>42765</v>
      </c>
      <c r="H256" s="2">
        <v>42780</v>
      </c>
      <c r="I256" t="s">
        <v>189</v>
      </c>
      <c r="J256">
        <v>276.39</v>
      </c>
      <c r="K256">
        <v>49.84</v>
      </c>
      <c r="L256">
        <v>226.55</v>
      </c>
      <c r="M256">
        <v>-15</v>
      </c>
      <c r="N256" s="3">
        <v>-3398.25</v>
      </c>
      <c r="O256" s="1" t="s">
        <v>141</v>
      </c>
    </row>
    <row r="257" spans="1:15" ht="12.75">
      <c r="A257" t="s">
        <v>55</v>
      </c>
      <c r="B257">
        <v>87</v>
      </c>
      <c r="C257" s="2">
        <v>42761</v>
      </c>
      <c r="D257" t="s">
        <v>73</v>
      </c>
      <c r="E257" s="2">
        <v>42738</v>
      </c>
      <c r="F257">
        <v>0</v>
      </c>
      <c r="G257" s="2">
        <v>42761</v>
      </c>
      <c r="H257" s="2">
        <v>42777</v>
      </c>
      <c r="I257" t="s">
        <v>185</v>
      </c>
      <c r="J257" s="3">
        <v>6151.2</v>
      </c>
      <c r="K257">
        <v>559.2</v>
      </c>
      <c r="L257" s="3">
        <v>5592</v>
      </c>
      <c r="M257">
        <v>-16</v>
      </c>
      <c r="N257" s="3">
        <v>-89472</v>
      </c>
      <c r="O257" s="1" t="s">
        <v>166</v>
      </c>
    </row>
    <row r="258" spans="1:15" ht="12.75">
      <c r="A258" t="s">
        <v>99</v>
      </c>
      <c r="B258">
        <v>86</v>
      </c>
      <c r="C258" s="2">
        <v>42761</v>
      </c>
      <c r="D258" t="s">
        <v>74</v>
      </c>
      <c r="E258" s="2">
        <v>42748</v>
      </c>
      <c r="F258">
        <v>0</v>
      </c>
      <c r="G258" s="2">
        <v>42761</v>
      </c>
      <c r="H258" s="2">
        <v>42781</v>
      </c>
      <c r="I258" t="s">
        <v>185</v>
      </c>
      <c r="J258" s="3">
        <v>4177.8</v>
      </c>
      <c r="K258">
        <v>379.8</v>
      </c>
      <c r="L258" s="3">
        <v>3798</v>
      </c>
      <c r="M258">
        <v>-20</v>
      </c>
      <c r="N258" s="3">
        <v>-75960</v>
      </c>
      <c r="O258" s="1" t="s">
        <v>101</v>
      </c>
    </row>
    <row r="259" spans="1:15" ht="12.75">
      <c r="A259" t="s">
        <v>164</v>
      </c>
      <c r="B259">
        <v>0</v>
      </c>
      <c r="D259" t="s">
        <v>71</v>
      </c>
      <c r="E259" s="2">
        <v>42704</v>
      </c>
      <c r="F259">
        <v>26</v>
      </c>
      <c r="G259" s="2">
        <v>42769</v>
      </c>
      <c r="H259" s="2">
        <v>42794</v>
      </c>
      <c r="I259" t="s">
        <v>189</v>
      </c>
      <c r="J259">
        <v>333.32</v>
      </c>
      <c r="K259">
        <v>60.11</v>
      </c>
      <c r="L259">
        <v>273.21</v>
      </c>
      <c r="M259">
        <v>-25</v>
      </c>
      <c r="N259" s="3">
        <v>-6830.25</v>
      </c>
      <c r="O259" s="1" t="s">
        <v>12</v>
      </c>
    </row>
    <row r="260" spans="1:15" ht="12.75">
      <c r="A260" t="s">
        <v>164</v>
      </c>
      <c r="B260">
        <v>0</v>
      </c>
      <c r="D260" t="s">
        <v>70</v>
      </c>
      <c r="E260" s="2">
        <v>42704</v>
      </c>
      <c r="F260">
        <v>25</v>
      </c>
      <c r="G260" s="2">
        <v>42769</v>
      </c>
      <c r="H260" s="2">
        <v>42794</v>
      </c>
      <c r="I260" t="s">
        <v>189</v>
      </c>
      <c r="J260">
        <v>262.5</v>
      </c>
      <c r="K260">
        <v>47.34</v>
      </c>
      <c r="L260">
        <v>215.16</v>
      </c>
      <c r="M260">
        <v>-25</v>
      </c>
      <c r="N260" s="3">
        <v>-5379</v>
      </c>
      <c r="O260" s="1" t="s">
        <v>12</v>
      </c>
    </row>
    <row r="261" spans="1:15" ht="12.75">
      <c r="A261" t="s">
        <v>75</v>
      </c>
      <c r="B261">
        <v>333</v>
      </c>
      <c r="C261" s="2">
        <v>42801</v>
      </c>
      <c r="D261" t="str">
        <f>"50"</f>
        <v>50</v>
      </c>
      <c r="E261" s="2">
        <v>42797</v>
      </c>
      <c r="F261">
        <v>0</v>
      </c>
      <c r="G261" s="2">
        <v>42801</v>
      </c>
      <c r="H261" s="2">
        <v>42827</v>
      </c>
      <c r="I261" t="s">
        <v>185</v>
      </c>
      <c r="J261" s="3">
        <v>5355.8</v>
      </c>
      <c r="K261">
        <v>965.8</v>
      </c>
      <c r="L261" s="3">
        <v>4390</v>
      </c>
      <c r="M261">
        <v>-26</v>
      </c>
      <c r="N261" s="3">
        <v>-114140</v>
      </c>
      <c r="O261" s="1" t="s">
        <v>230</v>
      </c>
    </row>
    <row r="262" spans="1:15" ht="12.75">
      <c r="A262" t="s">
        <v>140</v>
      </c>
      <c r="B262">
        <v>245</v>
      </c>
      <c r="C262" s="2">
        <v>42781</v>
      </c>
      <c r="D262" t="str">
        <f>"0000002004"</f>
        <v>0000002004</v>
      </c>
      <c r="E262" s="2">
        <v>42762</v>
      </c>
      <c r="F262">
        <v>0</v>
      </c>
      <c r="G262" s="2">
        <v>42782</v>
      </c>
      <c r="H262" s="2">
        <v>42822</v>
      </c>
      <c r="I262" t="s">
        <v>189</v>
      </c>
      <c r="J262">
        <v>276.39</v>
      </c>
      <c r="K262">
        <v>49.84</v>
      </c>
      <c r="L262">
        <v>226.55</v>
      </c>
      <c r="M262">
        <v>-40</v>
      </c>
      <c r="N262" s="3">
        <v>-9062</v>
      </c>
      <c r="O262" s="1" t="s">
        <v>141</v>
      </c>
    </row>
    <row r="263" spans="1:15" ht="12.75">
      <c r="A263" t="s">
        <v>76</v>
      </c>
      <c r="B263">
        <v>0</v>
      </c>
      <c r="D263" t="s">
        <v>77</v>
      </c>
      <c r="E263" s="2">
        <v>42766</v>
      </c>
      <c r="F263">
        <v>6</v>
      </c>
      <c r="G263" s="2">
        <v>42760</v>
      </c>
      <c r="H263" s="2">
        <v>42825</v>
      </c>
      <c r="I263" t="s">
        <v>189</v>
      </c>
      <c r="J263">
        <v>350</v>
      </c>
      <c r="K263">
        <v>63.12</v>
      </c>
      <c r="L263">
        <v>286.88</v>
      </c>
      <c r="M263">
        <v>-65</v>
      </c>
      <c r="N263" s="3">
        <v>-18647.2</v>
      </c>
      <c r="O263" s="1" t="s">
        <v>78</v>
      </c>
    </row>
    <row r="264" spans="1:15" ht="12.75">
      <c r="A264" t="s">
        <v>79</v>
      </c>
      <c r="B264">
        <v>0</v>
      </c>
      <c r="D264" t="s">
        <v>80</v>
      </c>
      <c r="F264">
        <v>0</v>
      </c>
      <c r="J264" s="3">
        <v>586713.06</v>
      </c>
      <c r="K264" s="3">
        <v>62321.74</v>
      </c>
      <c r="L264" s="3">
        <v>524391.32</v>
      </c>
      <c r="M264">
        <v>175.12</v>
      </c>
      <c r="N264" s="3">
        <v>91828957.25</v>
      </c>
      <c r="O264" s="1" t="s">
        <v>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2017-06-30T11:20:11Z</dcterms:created>
  <dcterms:modified xsi:type="dcterms:W3CDTF">2017-06-30T11:20:32Z</dcterms:modified>
  <cp:category/>
  <cp:version/>
  <cp:contentType/>
  <cp:contentStatus/>
</cp:coreProperties>
</file>